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3"/>
  <workbookPr defaultThemeVersion="166925"/>
  <mc:AlternateContent xmlns:mc="http://schemas.openxmlformats.org/markup-compatibility/2006">
    <mc:Choice Requires="x15">
      <x15ac:absPath xmlns:x15ac="http://schemas.microsoft.com/office/spreadsheetml/2010/11/ac" url="/Users/carloscefiner/Dropbox (Cefiner)/CEFINER/3 Projectes/30 Projectes Actuals/3089 Ajuntamanent Sabadell - Projecte control Loxone/2.3 Treball d'Enginyeria/2.3.5 Monitorització/Pressupostos/"/>
    </mc:Choice>
  </mc:AlternateContent>
  <xr:revisionPtr revIDLastSave="0" documentId="8_{8FE5ECDC-FA36-484E-9551-F44CF0D42D51}" xr6:coauthVersionLast="45" xr6:coauthVersionMax="45" xr10:uidLastSave="{00000000-0000-0000-0000-000000000000}"/>
  <bookViews>
    <workbookView xWindow="-29980" yWindow="-3140" windowWidth="25040" windowHeight="14500" activeTab="2" xr2:uid="{066ACE12-E8AB-C446-A0E9-EBF72CA94E83}"/>
  </bookViews>
  <sheets>
    <sheet name="Amidaments" sheetId="1" r:id="rId1"/>
    <sheet name="JustificacióPreusFinal" sheetId="2" r:id="rId2"/>
    <sheet name="PressupostFinalV2" sheetId="3" r:id="rId3"/>
  </sheets>
  <externalReferences>
    <externalReference r:id="rId4"/>
  </externalReferences>
  <definedNames>
    <definedName name="_xlnm._FilterDatabase" localSheetId="0" hidden="1">Amidaments!$A$1:$P$293</definedName>
    <definedName name="_xlnm._FilterDatabase" localSheetId="1" hidden="1">JustificacióPreusFinal!$A$91:$M$185</definedName>
    <definedName name="_xlnm._FilterDatabase" localSheetId="2" hidden="1">PressupostFinalV2!$A$1:$L$329</definedName>
    <definedName name="DESPLEGABLE">[1]Anexes!$B$4:$B$5</definedName>
    <definedName name="_xlnm.Print_Titles" localSheetId="1">JustificacióPreusFinal!$2:$2</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3" i="3" l="1"/>
  <c r="C33" i="3"/>
  <c r="E93" i="3"/>
  <c r="E180" i="3"/>
  <c r="E183" i="3"/>
  <c r="D188" i="3"/>
  <c r="E188" i="3"/>
  <c r="F188" i="3"/>
  <c r="F189" i="3"/>
  <c r="E235" i="3"/>
  <c r="C292" i="3"/>
  <c r="C293" i="3"/>
  <c r="C294" i="3"/>
  <c r="C295" i="3"/>
  <c r="C297" i="3"/>
  <c r="C298" i="3"/>
  <c r="C303" i="3"/>
  <c r="C308" i="3"/>
  <c r="D309" i="3"/>
  <c r="C313" i="3"/>
  <c r="F4" i="2"/>
  <c r="G4" i="2" s="1"/>
  <c r="E10" i="3" s="1"/>
  <c r="F5" i="2"/>
  <c r="F6" i="2"/>
  <c r="G6" i="2"/>
  <c r="E76" i="3" s="1"/>
  <c r="F8" i="2"/>
  <c r="G8" i="2"/>
  <c r="E16" i="3" s="1"/>
  <c r="F9" i="2"/>
  <c r="G9" i="2"/>
  <c r="E19" i="3" s="1"/>
  <c r="F26" i="2"/>
  <c r="G26" i="2"/>
  <c r="E53" i="3" s="1"/>
  <c r="F38" i="2"/>
  <c r="G38" i="2"/>
  <c r="E99" i="3" s="1"/>
  <c r="F39" i="2"/>
  <c r="G39" i="2"/>
  <c r="E102" i="3" s="1"/>
  <c r="F40" i="2"/>
  <c r="G40" i="2"/>
  <c r="E108" i="3" s="1"/>
  <c r="F41" i="2"/>
  <c r="G41" i="2"/>
  <c r="E111" i="3" s="1"/>
  <c r="F42" i="2"/>
  <c r="G42" i="2"/>
  <c r="E114" i="3" s="1"/>
  <c r="F43" i="2"/>
  <c r="G43" i="2"/>
  <c r="E117" i="3" s="1"/>
  <c r="F44" i="2"/>
  <c r="G44" i="2"/>
  <c r="E120" i="3" s="1"/>
  <c r="F45" i="2"/>
  <c r="G45" i="2"/>
  <c r="E123" i="3" s="1"/>
  <c r="F46" i="2"/>
  <c r="G46" i="2"/>
  <c r="E126" i="3" s="1"/>
  <c r="F47" i="2"/>
  <c r="G47" i="2"/>
  <c r="E129" i="3" s="1"/>
  <c r="F48" i="2"/>
  <c r="G48" i="2"/>
  <c r="E132" i="3" s="1"/>
  <c r="F49" i="2"/>
  <c r="G49" i="2"/>
  <c r="E135" i="3" s="1"/>
  <c r="F50" i="2"/>
  <c r="G50" i="2"/>
  <c r="E138" i="3" s="1"/>
  <c r="F52" i="2"/>
  <c r="G52" i="2"/>
  <c r="E146" i="3" s="1"/>
  <c r="G56" i="2"/>
  <c r="E166" i="3" s="1"/>
  <c r="E64" i="2"/>
  <c r="F64" i="2" s="1"/>
  <c r="G64" i="2" s="1"/>
  <c r="E211" i="3" s="1"/>
  <c r="G65" i="2"/>
  <c r="E214" i="3" s="1"/>
  <c r="F67" i="2"/>
  <c r="G67" i="2" s="1"/>
  <c r="E223" i="3" s="1"/>
  <c r="F68" i="2"/>
  <c r="G68" i="2" s="1"/>
  <c r="E226" i="3" s="1"/>
  <c r="G97" i="2"/>
  <c r="G98" i="2"/>
  <c r="E240" i="3" s="1"/>
  <c r="G102" i="2"/>
  <c r="G103" i="2" s="1"/>
  <c r="E243" i="3" s="1"/>
  <c r="F107" i="2"/>
  <c r="G107" i="2"/>
  <c r="G109" i="2"/>
  <c r="G110" i="2"/>
  <c r="E246" i="3" s="1"/>
  <c r="G115" i="2"/>
  <c r="G116" i="2"/>
  <c r="G117" i="2"/>
  <c r="E252" i="3" s="1"/>
  <c r="G121" i="2"/>
  <c r="G122" i="2"/>
  <c r="G123" i="2"/>
  <c r="E255" i="3" s="1"/>
  <c r="G127" i="2"/>
  <c r="G128" i="2"/>
  <c r="G129" i="2"/>
  <c r="E258" i="3" s="1"/>
  <c r="G134" i="2"/>
  <c r="G136" i="2"/>
  <c r="G137" i="2"/>
  <c r="E263" i="3" s="1"/>
  <c r="G139" i="2"/>
  <c r="G141" i="2" s="1"/>
  <c r="E266" i="3" s="1"/>
  <c r="G145" i="2"/>
  <c r="G146" i="2"/>
  <c r="E269" i="3" s="1"/>
  <c r="G151" i="2"/>
  <c r="G153" i="2" s="1"/>
  <c r="E274" i="3" s="1"/>
  <c r="G152" i="2"/>
  <c r="G158" i="2"/>
  <c r="G159" i="2" s="1"/>
  <c r="E279" i="3" s="1"/>
  <c r="G164" i="2"/>
  <c r="G166" i="2"/>
  <c r="G167" i="2" s="1"/>
  <c r="E284" i="3" s="1"/>
  <c r="G172" i="2"/>
  <c r="G173" i="2"/>
  <c r="E296" i="3" s="1"/>
  <c r="G177" i="2"/>
  <c r="G179" i="2" s="1"/>
  <c r="E299" i="3" s="1"/>
  <c r="G178" i="2"/>
  <c r="G183" i="2"/>
  <c r="G185" i="2" s="1"/>
  <c r="E304" i="3" s="1"/>
  <c r="G184" i="2"/>
  <c r="B187" i="2"/>
  <c r="G190" i="2"/>
  <c r="G191" i="2"/>
  <c r="G192" i="2"/>
  <c r="E309" i="3" s="1"/>
  <c r="F309" i="3" s="1"/>
  <c r="F310" i="3" s="1"/>
  <c r="F306" i="3" s="1"/>
  <c r="G197" i="2"/>
  <c r="E314" i="3" s="1"/>
  <c r="F314" i="3" s="1"/>
  <c r="F315" i="3" s="1"/>
  <c r="F311" i="3" s="1"/>
  <c r="C3" i="1"/>
  <c r="C4" i="1"/>
  <c r="C5" i="1"/>
  <c r="H7" i="1"/>
  <c r="D7" i="3" s="1"/>
  <c r="F7" i="3" s="1"/>
  <c r="C8" i="1"/>
  <c r="H10" i="1"/>
  <c r="D10" i="3" s="1"/>
  <c r="F10" i="3" s="1"/>
  <c r="C11" i="1"/>
  <c r="H13" i="1"/>
  <c r="D13" i="3" s="1"/>
  <c r="F13" i="3" s="1"/>
  <c r="C14" i="1"/>
  <c r="H16" i="1"/>
  <c r="D16" i="3" s="1"/>
  <c r="F16" i="3" s="1"/>
  <c r="C17" i="1"/>
  <c r="H19" i="1"/>
  <c r="D19" i="3" s="1"/>
  <c r="C20" i="1"/>
  <c r="H22" i="1"/>
  <c r="D22" i="3" s="1"/>
  <c r="F22" i="3" s="1"/>
  <c r="C23" i="1"/>
  <c r="H25" i="1"/>
  <c r="D25" i="3" s="1"/>
  <c r="F25" i="3" s="1"/>
  <c r="C26" i="1"/>
  <c r="H27" i="1"/>
  <c r="D27" i="3" s="1"/>
  <c r="F27" i="3" s="1"/>
  <c r="C28" i="1"/>
  <c r="H29" i="1"/>
  <c r="D29" i="3" s="1"/>
  <c r="F29" i="3" s="1"/>
  <c r="C30" i="1"/>
  <c r="H32" i="1"/>
  <c r="D32" i="3" s="1"/>
  <c r="F32" i="3" s="1"/>
  <c r="C33" i="1"/>
  <c r="H34" i="1"/>
  <c r="D34" i="3" s="1"/>
  <c r="F34" i="3" s="1"/>
  <c r="C35" i="1"/>
  <c r="H37" i="1"/>
  <c r="D37" i="3" s="1"/>
  <c r="F37" i="3" s="1"/>
  <c r="C38" i="1"/>
  <c r="H39" i="1"/>
  <c r="D39" i="3" s="1"/>
  <c r="F39" i="3" s="1"/>
  <c r="C40" i="1"/>
  <c r="H41" i="1"/>
  <c r="D41" i="3" s="1"/>
  <c r="F41" i="3" s="1"/>
  <c r="C42" i="1"/>
  <c r="H44" i="1"/>
  <c r="D44" i="3" s="1"/>
  <c r="F44" i="3" s="1"/>
  <c r="C45" i="1"/>
  <c r="C46" i="1"/>
  <c r="C47" i="1"/>
  <c r="H49" i="1"/>
  <c r="D50" i="3" s="1"/>
  <c r="F50" i="3" s="1"/>
  <c r="C50" i="1"/>
  <c r="H52" i="1"/>
  <c r="D53" i="3" s="1"/>
  <c r="F53" i="3" s="1"/>
  <c r="C53" i="1"/>
  <c r="H55" i="1"/>
  <c r="D56" i="3" s="1"/>
  <c r="C56" i="1"/>
  <c r="H58" i="1"/>
  <c r="D59" i="3" s="1"/>
  <c r="F59" i="3" s="1"/>
  <c r="C59" i="1"/>
  <c r="H61" i="1"/>
  <c r="D62" i="3" s="1"/>
  <c r="F62" i="3" s="1"/>
  <c r="C62" i="1"/>
  <c r="H64" i="1"/>
  <c r="D65" i="3" s="1"/>
  <c r="F65" i="3" s="1"/>
  <c r="C65" i="1"/>
  <c r="H67" i="1"/>
  <c r="D68" i="3" s="1"/>
  <c r="F68" i="3" s="1"/>
  <c r="C68" i="1"/>
  <c r="C69" i="1"/>
  <c r="H71" i="1"/>
  <c r="D73" i="3" s="1"/>
  <c r="F73" i="3" s="1"/>
  <c r="C72" i="1"/>
  <c r="H74" i="1"/>
  <c r="D76" i="3" s="1"/>
  <c r="C75" i="1"/>
  <c r="H77" i="1"/>
  <c r="D79" i="3" s="1"/>
  <c r="F79" i="3" s="1"/>
  <c r="C78" i="1"/>
  <c r="H80" i="1"/>
  <c r="D82" i="3" s="1"/>
  <c r="F82" i="3" s="1"/>
  <c r="C81" i="1"/>
  <c r="H83" i="1"/>
  <c r="D85" i="3" s="1"/>
  <c r="F85" i="3" s="1"/>
  <c r="C84" i="1"/>
  <c r="H86" i="1"/>
  <c r="D88" i="3" s="1"/>
  <c r="F88" i="3" s="1"/>
  <c r="C87" i="1"/>
  <c r="C88" i="1"/>
  <c r="H90" i="1"/>
  <c r="D93" i="3" s="1"/>
  <c r="F93" i="3" s="1"/>
  <c r="C91" i="1"/>
  <c r="H93" i="1"/>
  <c r="D96" i="3" s="1"/>
  <c r="F96" i="3" s="1"/>
  <c r="C94" i="1"/>
  <c r="H96" i="1"/>
  <c r="D99" i="3" s="1"/>
  <c r="C97" i="1"/>
  <c r="H99" i="1"/>
  <c r="D102" i="3" s="1"/>
  <c r="F102" i="3" s="1"/>
  <c r="C100" i="1"/>
  <c r="C101" i="1"/>
  <c r="C102" i="1"/>
  <c r="H104" i="1"/>
  <c r="D108" i="3" s="1"/>
  <c r="C105" i="1"/>
  <c r="H107" i="1"/>
  <c r="D111" i="3" s="1"/>
  <c r="F111" i="3" s="1"/>
  <c r="C108" i="1"/>
  <c r="H110" i="1"/>
  <c r="D114" i="3" s="1"/>
  <c r="C111" i="1"/>
  <c r="H113" i="1"/>
  <c r="D117" i="3" s="1"/>
  <c r="F117" i="3" s="1"/>
  <c r="C114" i="1"/>
  <c r="H116" i="1"/>
  <c r="D120" i="3" s="1"/>
  <c r="C117" i="1"/>
  <c r="H119" i="1"/>
  <c r="D123" i="3" s="1"/>
  <c r="F123" i="3" s="1"/>
  <c r="C120" i="1"/>
  <c r="H122" i="1"/>
  <c r="D126" i="3" s="1"/>
  <c r="C123" i="1"/>
  <c r="H125" i="1"/>
  <c r="D129" i="3" s="1"/>
  <c r="F129" i="3" s="1"/>
  <c r="C126" i="1"/>
  <c r="H128" i="1"/>
  <c r="D132" i="3" s="1"/>
  <c r="C129" i="1"/>
  <c r="H131" i="1"/>
  <c r="D135" i="3" s="1"/>
  <c r="F135" i="3" s="1"/>
  <c r="C132" i="1"/>
  <c r="H134" i="1"/>
  <c r="D138" i="3" s="1"/>
  <c r="C136" i="1"/>
  <c r="H138" i="1"/>
  <c r="D143" i="3" s="1"/>
  <c r="F143" i="3" s="1"/>
  <c r="C139" i="1"/>
  <c r="H141" i="1"/>
  <c r="D146" i="3" s="1"/>
  <c r="F146" i="3" s="1"/>
  <c r="C142" i="1"/>
  <c r="F144" i="1"/>
  <c r="H144" i="1"/>
  <c r="D149" i="3" s="1"/>
  <c r="F149" i="3" s="1"/>
  <c r="C145" i="1"/>
  <c r="F147" i="1"/>
  <c r="H147" i="1" s="1"/>
  <c r="D152" i="3" s="1"/>
  <c r="F152" i="3" s="1"/>
  <c r="C148" i="1"/>
  <c r="H150" i="1"/>
  <c r="D155" i="3" s="1"/>
  <c r="F155" i="3" s="1"/>
  <c r="C151" i="1"/>
  <c r="F153" i="1"/>
  <c r="H153" i="1"/>
  <c r="D158" i="3" s="1"/>
  <c r="F158" i="3" s="1"/>
  <c r="C154" i="1"/>
  <c r="F156" i="1"/>
  <c r="H156" i="1" s="1"/>
  <c r="D161" i="3" s="1"/>
  <c r="F161" i="3" s="1"/>
  <c r="C158" i="1"/>
  <c r="H160" i="1"/>
  <c r="D166" i="3" s="1"/>
  <c r="C161" i="1"/>
  <c r="H163" i="1"/>
  <c r="D169" i="3" s="1"/>
  <c r="F169" i="3" s="1"/>
  <c r="C164" i="1"/>
  <c r="H166" i="1"/>
  <c r="D172" i="3" s="1"/>
  <c r="C167" i="1"/>
  <c r="H169" i="1"/>
  <c r="D175" i="3" s="1"/>
  <c r="F175" i="3" s="1"/>
  <c r="C171" i="1"/>
  <c r="H173" i="1"/>
  <c r="D180" i="3" s="1"/>
  <c r="F180" i="3" s="1"/>
  <c r="C174" i="1"/>
  <c r="H176" i="1"/>
  <c r="D183" i="3" s="1"/>
  <c r="F183" i="3" s="1"/>
  <c r="C182" i="1"/>
  <c r="H184" i="1"/>
  <c r="D193" i="3" s="1"/>
  <c r="F193" i="3" s="1"/>
  <c r="C185" i="1"/>
  <c r="H187" i="1"/>
  <c r="D196" i="3" s="1"/>
  <c r="F196" i="3" s="1"/>
  <c r="C188" i="1"/>
  <c r="C189" i="1"/>
  <c r="H190" i="1"/>
  <c r="D200" i="3" s="1"/>
  <c r="F200" i="3" s="1"/>
  <c r="C191" i="1"/>
  <c r="H192" i="1"/>
  <c r="D202" i="3" s="1"/>
  <c r="F202" i="3" s="1"/>
  <c r="C193" i="1"/>
  <c r="H194" i="1"/>
  <c r="D204" i="3" s="1"/>
  <c r="F204" i="3" s="1"/>
  <c r="C195" i="1"/>
  <c r="H196" i="1"/>
  <c r="D206" i="3" s="1"/>
  <c r="F206" i="3" s="1"/>
  <c r="C198" i="1"/>
  <c r="H200" i="1"/>
  <c r="D211" i="3" s="1"/>
  <c r="C201" i="1"/>
  <c r="H203" i="1"/>
  <c r="D214" i="3" s="1"/>
  <c r="F214" i="3" s="1"/>
  <c r="C204" i="1"/>
  <c r="H206" i="1"/>
  <c r="D217" i="3" s="1"/>
  <c r="F217" i="3" s="1"/>
  <c r="C209" i="1"/>
  <c r="H211" i="1"/>
  <c r="D223" i="3" s="1"/>
  <c r="F223" i="3" s="1"/>
  <c r="C212" i="1"/>
  <c r="H214" i="1"/>
  <c r="D226" i="3" s="1"/>
  <c r="C215" i="1"/>
  <c r="H217" i="1"/>
  <c r="D229" i="3" s="1"/>
  <c r="F229" i="3" s="1"/>
  <c r="C218" i="1"/>
  <c r="H220" i="1"/>
  <c r="D232" i="3" s="1"/>
  <c r="F232" i="3" s="1"/>
  <c r="C221" i="1"/>
  <c r="F223" i="1"/>
  <c r="H223" i="1" s="1"/>
  <c r="D235" i="3" s="1"/>
  <c r="F235" i="3" s="1"/>
  <c r="C225" i="1"/>
  <c r="B94" i="2" s="1"/>
  <c r="H227" i="1"/>
  <c r="D240" i="3" s="1"/>
  <c r="F240" i="3" s="1"/>
  <c r="C228" i="1"/>
  <c r="B99" i="2" s="1"/>
  <c r="H230" i="1"/>
  <c r="D243" i="3" s="1"/>
  <c r="F243" i="3" s="1"/>
  <c r="C231" i="1"/>
  <c r="B104" i="2" s="1"/>
  <c r="H233" i="1"/>
  <c r="D246" i="3" s="1"/>
  <c r="F246" i="3" s="1"/>
  <c r="C236" i="1"/>
  <c r="B112" i="2" s="1"/>
  <c r="H238" i="1"/>
  <c r="D252" i="3" s="1"/>
  <c r="F252" i="3" s="1"/>
  <c r="C239" i="1"/>
  <c r="B118" i="2" s="1"/>
  <c r="H241" i="1"/>
  <c r="D255" i="3" s="1"/>
  <c r="C242" i="1"/>
  <c r="B124" i="2" s="1"/>
  <c r="H244" i="1"/>
  <c r="D258" i="3" s="1"/>
  <c r="F258" i="3" s="1"/>
  <c r="C246" i="1"/>
  <c r="B131" i="2" s="1"/>
  <c r="H248" i="1"/>
  <c r="D263" i="3" s="1"/>
  <c r="F263" i="3" s="1"/>
  <c r="C249" i="1"/>
  <c r="B138" i="2" s="1"/>
  <c r="H251" i="1"/>
  <c r="D266" i="3" s="1"/>
  <c r="F266" i="3" s="1"/>
  <c r="C252" i="1"/>
  <c r="B142" i="2" s="1"/>
  <c r="H254" i="1"/>
  <c r="D269" i="3" s="1"/>
  <c r="F269" i="3" s="1"/>
  <c r="C256" i="1"/>
  <c r="B148" i="2" s="1"/>
  <c r="H258" i="1"/>
  <c r="D274" i="3" s="1"/>
  <c r="F274" i="3" s="1"/>
  <c r="F275" i="3" s="1"/>
  <c r="C260" i="1"/>
  <c r="B155" i="2" s="1"/>
  <c r="H262" i="1"/>
  <c r="D279" i="3" s="1"/>
  <c r="C264" i="1"/>
  <c r="B161" i="2" s="1"/>
  <c r="H266" i="1"/>
  <c r="D284" i="3" s="1"/>
  <c r="F284" i="3" s="1"/>
  <c r="F285" i="3" s="1"/>
  <c r="F281" i="3" s="1"/>
  <c r="C268" i="1"/>
  <c r="H269" i="1"/>
  <c r="D288" i="3" s="1"/>
  <c r="F288" i="3" s="1"/>
  <c r="C270" i="1"/>
  <c r="H272" i="1"/>
  <c r="D290" i="3" s="1"/>
  <c r="F290" i="3" s="1"/>
  <c r="C275" i="1"/>
  <c r="A294" i="3" s="1"/>
  <c r="H277" i="1"/>
  <c r="D296" i="3" s="1"/>
  <c r="C278" i="1"/>
  <c r="A297" i="3" s="1"/>
  <c r="H280" i="1"/>
  <c r="D299" i="3" s="1"/>
  <c r="F299" i="3" s="1"/>
  <c r="C282" i="1"/>
  <c r="A302" i="3" s="1"/>
  <c r="H284" i="1"/>
  <c r="D304" i="3" s="1"/>
  <c r="F138" i="3" l="1"/>
  <c r="F126" i="3"/>
  <c r="F114" i="3"/>
  <c r="F132" i="3"/>
  <c r="F120" i="3"/>
  <c r="F108" i="3"/>
  <c r="F139" i="3" s="1"/>
  <c r="F304" i="3"/>
  <c r="F305" i="3" s="1"/>
  <c r="F296" i="3"/>
  <c r="F300" i="3" s="1"/>
  <c r="F291" i="3"/>
  <c r="F286" i="3" s="1"/>
  <c r="F279" i="3"/>
  <c r="F280" i="3" s="1"/>
  <c r="F270" i="3"/>
  <c r="F255" i="3"/>
  <c r="F247" i="3"/>
  <c r="F237" i="3" s="1"/>
  <c r="F226" i="3"/>
  <c r="F236" i="3" s="1"/>
  <c r="F219" i="3" s="1"/>
  <c r="F211" i="3"/>
  <c r="F218" i="3" s="1"/>
  <c r="F76" i="3"/>
  <c r="F89" i="3" s="1"/>
  <c r="F259" i="3"/>
  <c r="F207" i="3"/>
  <c r="F184" i="3"/>
  <c r="F166" i="3"/>
  <c r="F162" i="3"/>
  <c r="F99" i="3"/>
  <c r="F103" i="3"/>
  <c r="F19" i="3"/>
  <c r="F45" i="3"/>
  <c r="B169" i="2"/>
  <c r="E56" i="3"/>
  <c r="F56" i="3" s="1"/>
  <c r="F69" i="3" s="1"/>
  <c r="B180" i="2"/>
  <c r="B174" i="2"/>
  <c r="E172" i="3"/>
  <c r="F172" i="3" s="1"/>
  <c r="F248" i="3" l="1"/>
  <c r="F176" i="3"/>
  <c r="F2" i="3"/>
  <c r="F292" i="3"/>
  <c r="F317" i="3"/>
  <c r="F318" i="3" l="1"/>
  <c r="F320" i="3" s="1"/>
  <c r="F319" i="3"/>
  <c r="F322" i="3" l="1"/>
  <c r="F324" i="3"/>
</calcChain>
</file>

<file path=xl/sharedStrings.xml><?xml version="1.0" encoding="utf-8"?>
<sst xmlns="http://schemas.openxmlformats.org/spreadsheetml/2006/main" count="1251" uniqueCount="544">
  <si>
    <t>Partida a mà alçada per a possibles imprevistos d'obra</t>
  </si>
  <si>
    <t>Imprevistos</t>
  </si>
  <si>
    <t>u</t>
  </si>
  <si>
    <t>IMP01</t>
  </si>
  <si>
    <t>IMP</t>
  </si>
  <si>
    <t>Capítol 10</t>
  </si>
  <si>
    <t>Formació sobre el sistema de control per al personal de l'escola, amb durada de mig dia</t>
  </si>
  <si>
    <t>Formació sistema</t>
  </si>
  <si>
    <t>FO01</t>
  </si>
  <si>
    <t>Formació</t>
  </si>
  <si>
    <t>FO</t>
  </si>
  <si>
    <t>Capítol 9</t>
  </si>
  <si>
    <t>Proves in situ per la posada en funcionament del sistema
S'incloen les dietes i el desplaçament</t>
  </si>
  <si>
    <t xml:space="preserve">Posada en funcionament </t>
  </si>
  <si>
    <t>ENGPF</t>
  </si>
  <si>
    <t>PF</t>
  </si>
  <si>
    <t xml:space="preserve">Revisió i manteniment del sortware consistent en realització d'una visita a l'escola per a revisar el funcionament i repgrogramar el software en cas necessari.
Visita cada 6 mesos durant el primer any, en total dues visites, la duració de les quals s'estima de 5 hores.
Visita un cop l'any durant els 4 anys següents, en total quatre visites, la duració de les quals s'estima de 2 hores.
</t>
  </si>
  <si>
    <t>Revisió i manteniment del software</t>
  </si>
  <si>
    <t>Disseny i implementació dels algoritmes de control segons especificacions del projecte i de les consoles de control segons especificacions de l’ajuntament de Sabadell.
-	Replanteig del sistema
-	Definició completa i final dels algoritmes a implementar
-	Programació del Miniserver: perifèrics, comunicacions, algoritmes
-	Generació de les consoles de control especificades per l’ajuntament
-	Verificació i proves</t>
  </si>
  <si>
    <t xml:space="preserve">Treball d'enginyeria i desenvolupament </t>
  </si>
  <si>
    <t>Engenyeria de software</t>
  </si>
  <si>
    <t>ENGSOF</t>
  </si>
  <si>
    <t>SOF</t>
  </si>
  <si>
    <t xml:space="preserve">Enginyeria </t>
  </si>
  <si>
    <t>ENG</t>
  </si>
  <si>
    <t>Capítol 7</t>
  </si>
  <si>
    <t xml:space="preserve">Convertidor de motors RTS existents dels tendals mecànics per al nou control </t>
  </si>
  <si>
    <t xml:space="preserve">Subministrament emissor Somfy KIT Interface. 
</t>
  </si>
  <si>
    <t>Subministrament i col·locació de motors superiors mecànics amb braç extensible per a finestres alumini basculants existents.</t>
  </si>
  <si>
    <t>Motorització finestres i tendals</t>
  </si>
  <si>
    <t>MOT</t>
  </si>
  <si>
    <t>Capítol 6</t>
  </si>
  <si>
    <t xml:space="preserve">Separació d'uns centímetres de la gàbia de protecció de fusta ja existent dels radiadors per a encabir-hi la vàlvula termostàtica </t>
  </si>
  <si>
    <t>Modificació gàbia protecció radiadors</t>
  </si>
  <si>
    <t>Fusteria</t>
  </si>
  <si>
    <t>FUS</t>
  </si>
  <si>
    <t>Capítol 5</t>
  </si>
  <si>
    <t xml:space="preserve">Muntatge del suport de les tablets PC i instal·lació d'aquesta  a totes les aules i despatx de direcció. </t>
  </si>
  <si>
    <t>Instal·lació elements de camp addicionals</t>
  </si>
  <si>
    <t>Elements de camp addicionals</t>
  </si>
  <si>
    <t>INSTAD</t>
  </si>
  <si>
    <t>AD</t>
  </si>
  <si>
    <t>4.4</t>
  </si>
  <si>
    <t>Instal·lació de tots els perifèrics de Loxone (o equivalents), segons codi EQCLOX, 
en aquesta instal·lació no s'hi compten els perifèrics de tipus Endolls Intel·ligents, els quals són dispositius plug &amp; play.  Aquests es compten a la posada en funcionament</t>
  </si>
  <si>
    <t xml:space="preserve">Instal·lació perifèrics </t>
  </si>
  <si>
    <t>Instal·lació Loxone o equivalent</t>
  </si>
  <si>
    <t>INSTLOX</t>
  </si>
  <si>
    <t>LOX</t>
  </si>
  <si>
    <t>4.3</t>
  </si>
  <si>
    <t>Instal·lació de vàlvules termostàtiques a cadascun dels radiadors juntament amb els adaptadors de vàlvules VA78.</t>
  </si>
  <si>
    <t>Instal·lació de vàlvules termostàtiques</t>
  </si>
  <si>
    <t xml:space="preserve">La instal·lació del calorímetre consisteix en el tall de canonada, col·locació del calorímetre, soldadura de la canonada, 
connexionat amb l'integrador modbus i connexió d'aquest amb el miniserver. </t>
  </si>
  <si>
    <t>Instal·lació calorímetre</t>
  </si>
  <si>
    <t>La instal·lació d'aquestes sondes de contacte de canonada requereix l'obertura de l'aïllant tèrmic, 
instal·lació de la sonda i recol·locació de l'aïllant. S'inclou el material fungible necessari per al seu connexionat elèctric.</t>
  </si>
  <si>
    <t>Instal·lació sondes temperatura 1-Wire metàl·liques</t>
  </si>
  <si>
    <t>Instal·lacIó lampisteria</t>
  </si>
  <si>
    <t>INSTL</t>
  </si>
  <si>
    <t>L</t>
  </si>
  <si>
    <t>4.2</t>
  </si>
  <si>
    <t>Inclou la instal·lació del tub rígid al llarg de tot l'edifici grapat i passar-hi el cablejat de comunicacions
(comunicacions Link + Modbus RTU amb cable Loxone Tree)</t>
  </si>
  <si>
    <t>instal·lació comunicacions</t>
  </si>
  <si>
    <t xml:space="preserve">Instal·lació dins les aules, inclou: traçat del cable tree des de l'armari satèl·lit fins al sensor Confort Tree, 
inclou també l'escomesa de 220V dels tendals i finestres fins a les caixes de registre que contenen els Nano IO
i inclou també la instal·lació de les caixes de registre. </t>
  </si>
  <si>
    <t>Instal·lació elèctrica de les aules</t>
  </si>
  <si>
    <t>Muntatge dels armaris satèl·lits a les parets dels diferents espais.</t>
  </si>
  <si>
    <t>Instal·lació dels armaris satèl·lits</t>
  </si>
  <si>
    <t>Instal·lació elèctrica</t>
  </si>
  <si>
    <t>INSTEL</t>
  </si>
  <si>
    <t>EL</t>
  </si>
  <si>
    <t xml:space="preserve">4.1 </t>
  </si>
  <si>
    <t xml:space="preserve">Instal·lació </t>
  </si>
  <si>
    <t>INST</t>
  </si>
  <si>
    <t>Capítol 4</t>
  </si>
  <si>
    <t>El mecanitzat inclou la instal·lació del carril DIN, el muntatge dels diferents elements de hardware en aquest, 
l'adhesió del Nano IO i cablejat entre els elements.</t>
  </si>
  <si>
    <t>Mecanitzat i muntatge de les caixes de registre  (inclou la caixa exterior)</t>
  </si>
  <si>
    <t>3.3</t>
  </si>
  <si>
    <t>El mecanitzat d'aquests armaris consisteix en el muntatge en carril DIN i cablejat de tot el hardware.</t>
  </si>
  <si>
    <t xml:space="preserve">Muntatge dels armaris satèl·lits (inclou el de la sala de fotovoltaica) </t>
  </si>
  <si>
    <t>3.2</t>
  </si>
  <si>
    <t>El mecanitzat d'aquest armari consisteix en el muntatge de tot el hardware de l'armari en el carril DIN, 
mecanitzat dels canals de cablejat, el propi cablejat i etiquetat del mateix.</t>
  </si>
  <si>
    <t xml:space="preserve">Mecanitzat i muntatge de l'armari principal de control </t>
  </si>
  <si>
    <t>3.1</t>
  </si>
  <si>
    <t>Mecanitzat i muntatge armaris</t>
  </si>
  <si>
    <t>MEC</t>
  </si>
  <si>
    <t>Capítol 3</t>
  </si>
  <si>
    <r>
      <t>Manguera lliure d'halògens de 3 x 1,5 mm</t>
    </r>
    <r>
      <rPr>
        <sz val="11"/>
        <rFont val="Calibri"/>
        <family val="2"/>
      </rPr>
      <t>² de tipus RZ1-K. 
Normativa aplicable IEC 60502-1/UNE 21123-4</t>
    </r>
  </si>
  <si>
    <t>Cablejat AC</t>
  </si>
  <si>
    <t>m</t>
  </si>
  <si>
    <t>Subministrament de tub rígid lliure d'halògens de 16 mm de secció</t>
  </si>
  <si>
    <t>Tub rígid per a la implementació i aÏllament del cablejat de comunicació</t>
  </si>
  <si>
    <t>2.1.4</t>
  </si>
  <si>
    <t>Cable apantallat lliure d'halògens de 3 x 1,5 mm de secció</t>
  </si>
  <si>
    <t>Cablejat 1-Wire</t>
  </si>
  <si>
    <t>2.1.3</t>
  </si>
  <si>
    <t>Subministrament del cablejat per a la tecnologia, s'implementarà el cable Tree Cable amb les següents característiques:
2x1,5mm2 (Taronja/Blanc), 2x0,6mm2 (Taronja/Blanc) 2x0,6mm2(verd/blanc)</t>
  </si>
  <si>
    <t>Cablejat Loxone Tree o equivalent</t>
  </si>
  <si>
    <t>2.1.2</t>
  </si>
  <si>
    <t>Subministrament del cablejat per a les tecnologies Loxone Link i Modbus RTU
Ambdós busos de comunicació s'implementaran amb cable Loxone Tree
2x1,5mm2 (Taronja/Blanc), 2x0,6mm2 (Taronja/Blanc) 2x0,6mm2(verd/blanc)</t>
  </si>
  <si>
    <t>Cablejat Loxone Link (o equivalent) + Modbus RTU</t>
  </si>
  <si>
    <t>2.1.1</t>
  </si>
  <si>
    <t>Cablejat de camp</t>
  </si>
  <si>
    <t>CABC</t>
  </si>
  <si>
    <t>C</t>
  </si>
  <si>
    <t>2.1</t>
  </si>
  <si>
    <t>Cablejat</t>
  </si>
  <si>
    <t>CAB</t>
  </si>
  <si>
    <t>Capítol 2</t>
  </si>
  <si>
    <t xml:space="preserve">Subministrament de 3 m de canal de distribució de PVC UNEX U23X de 40 x 60 mm de color blanc, s'inclou un pont per a cada 0,5 m. </t>
  </si>
  <si>
    <t>Canal de distribució de 40 x 60 mm</t>
  </si>
  <si>
    <t xml:space="preserve">Subministrament de 100 unitats de fusibles tipus C, 2A </t>
  </si>
  <si>
    <t>Fusible tipus C de 2 A</t>
  </si>
  <si>
    <r>
      <t>Subministrament de bornes portafusibles Weidmüller per a protecció de 24 V
Per a fusible de tipus C
Pack de 25 unitats
Tipus ZSI 6-2/FC
Secció nominal 6mm</t>
    </r>
    <r>
      <rPr>
        <sz val="11"/>
        <rFont val="Calibri"/>
        <family val="2"/>
      </rPr>
      <t>²</t>
    </r>
  </si>
  <si>
    <t>Bornes portafusibles</t>
  </si>
  <si>
    <t>Equipament elèctric</t>
  </si>
  <si>
    <t>EQEL</t>
  </si>
  <si>
    <t>1.4</t>
  </si>
  <si>
    <t>m.l. d'aïllament tèrmic mitjançant coquilla Armaflex o similar més accessoris de muntatge.</t>
  </si>
  <si>
    <t>m.l de tub inoxidable DN40 premsat i accessoris de muntatge</t>
  </si>
  <si>
    <t>Brocs de connexió a conduccions existents, mitjançant soldadura elèctrica</t>
  </si>
  <si>
    <t>Subministrament i muntatge de vàlvula de pressió diferencial Caleffi DN40 roscada PN16, amb regulació de 250 a 600 mbar</t>
  </si>
  <si>
    <t>Subministrament i muntatge de vàlvules de pressió diferencial</t>
  </si>
  <si>
    <t>VP</t>
  </si>
  <si>
    <t>1.3.3</t>
  </si>
  <si>
    <t>Subministrament de Comptador tèrmic Kamstrup Modbus RTU Model Multical 603
Integrador independent Multical 603-E
Cabalímetre de Brides PN25 MODEL 65-3-CJCD qp 10,0 m3/h, 300 mm x DN40, PN 25 d'acer inoxidable amb cable de connexió a l'integrador de 2,5 m.
Alimentació
2 Sondes de temperatura Pt500 de 1,5 m
Port òptic per a la lectura de registres històrics
Suport pla per a la instal·lació de l'integrador a la paret
Placa metàl·lica incorporada per al capçal de lectura òptica</t>
  </si>
  <si>
    <t>Comptador de calories per a un cabal de 10 m3/h</t>
  </si>
  <si>
    <t>CAL</t>
  </si>
  <si>
    <t>1.3.2</t>
  </si>
  <si>
    <t>Subministrament de vàlvules termoestatitzables Danfoss RA-FN 15 (013G0023) en angle per a instal·lacions bitub.
Pressió màxima de treball 10 bar
Mida de la connexió: 1/2"
Temperatura màxima del fluid 120°C
Valor de kv=0,73 m³/h
Valor de kvs=0.9 m3/h</t>
  </si>
  <si>
    <t>Vàlvules termostàtiques en angle</t>
  </si>
  <si>
    <t>VT</t>
  </si>
  <si>
    <t>1.3.1</t>
  </si>
  <si>
    <t>Equipament de lampisteria</t>
  </si>
  <si>
    <t>EQL</t>
  </si>
  <si>
    <t>1.3</t>
  </si>
  <si>
    <t>Subministrament de router DLINK DSR-250 8-Port Gigabit VPN Router</t>
  </si>
  <si>
    <t>Router</t>
  </si>
  <si>
    <t>EQCOM01</t>
  </si>
  <si>
    <t>Equipament de comunicacions externes</t>
  </si>
  <si>
    <t>EQCOM</t>
  </si>
  <si>
    <t>COM</t>
  </si>
  <si>
    <t>Suport de paret per a tablet Vogels TMS 1010 
Mida mínima 7"
Pes màxim: 2 kg
Distància mínima a la paret: 5mm
Distància màxima a la paret: 5 mm</t>
  </si>
  <si>
    <t xml:space="preserve">Suport de paret per a tablet </t>
  </si>
  <si>
    <t xml:space="preserve">Subministrament de tablet PC de 7" i 8 gb
Dimensions: 198,5 x 111 x 9,15 mm
Pes: 245 g
Pantalla TFT de 7" de resolució 1024 x 600
Memoria: 8 gb de ROM + 1 gb de RAM
Connectivitat Wi-Fi 802.11 b/g/n Wi-Fi Direct, Bluetooth 4.2
Bateria de 2580 mAh, temps d'espera: 430 hores
</t>
  </si>
  <si>
    <t>Tablet PC de 7"</t>
  </si>
  <si>
    <t>Equipament de camp Addicional</t>
  </si>
  <si>
    <t>EQCAD</t>
  </si>
  <si>
    <t>1.2.4</t>
  </si>
  <si>
    <r>
      <t>Subministrament de connector de borna sèria 221 de Wago, 3 vies, muntatge de cable, 
valor nominal de corrent = 32A. Tensió nominal 450 V, temperatura màxima de funcionament: 105</t>
    </r>
    <r>
      <rPr>
        <sz val="11"/>
        <rFont val="Calibri"/>
        <family val="2"/>
      </rPr>
      <t>°C</t>
    </r>
  </si>
  <si>
    <t>Connector de borna de 3 vies de muntatge en cable.</t>
  </si>
  <si>
    <t>Extensió base de la tecnologia cablejada
Connexió a través de Loxone Link
Dimensions: 35,5 x 88 x 57 mm (2 TE)
2 LEDs d'estat (de 2 colors)
Alimentació 24 VDC
Consum 115 mW
Protecció IP20
Temperatura de treball:  0 … +55 °C
Sección del cablejat: 0,25-0,8 mm²
Longitud del cable sense coberta: 5 mm</t>
  </si>
  <si>
    <t>Loxone Tree Base Extension o equivalent</t>
  </si>
  <si>
    <t>Potència: 1 Adc
Tensió d'entrada: 100-240 Vac
Tensió de sortida: 24 Vdc
Freqüència: 47 - 63 Hz
Protecció: IP20
Temperatura ambient: 50 °C
Fixació: Carril DIN
Normes: EN5550011, EN55022, EN61000, EN60950, UL 508
Pes: 0,15 kg
Dimensions: 45x74x97 mm</t>
  </si>
  <si>
    <t>Font d'alimentació conmutada CA/CC</t>
  </si>
  <si>
    <t>Caixa de connexions ABB 00851 de termoplàstic gris, amb dimensions 100 x 100 x 80 i índex de protecció IP65</t>
  </si>
  <si>
    <t>Caixa de connexions de 100 x 100 x 80 amb IP65</t>
  </si>
  <si>
    <t>Caixa exterior</t>
  </si>
  <si>
    <t>EQCCE</t>
  </si>
  <si>
    <t>CE</t>
  </si>
  <si>
    <t>1.2.3</t>
  </si>
  <si>
    <r>
      <t>Subministrament de connector de borna sèria 221 de Wago, 5 vies, muntatge de cable, 
valor nominal de corrent = 32A. Tensió nominal 450 V, temperatura màxima de funcionament: 105</t>
    </r>
    <r>
      <rPr>
        <sz val="11"/>
        <rFont val="Calibri"/>
        <family val="2"/>
      </rPr>
      <t>°C</t>
    </r>
  </si>
  <si>
    <t>Connectors de borna de 5 vies de muntatge en cable, 32 A</t>
  </si>
  <si>
    <t>1 m.l de carril DIN en U de 35 x 7,5 mm</t>
  </si>
  <si>
    <t>Carril DIN</t>
  </si>
  <si>
    <t>Sòcol per a muntatge de relés de potència en carril DIN de 35 mm amb terminals a prova de contacte amb protecció IP20, 10 A, 250 V</t>
  </si>
  <si>
    <t>Sòcols de relé per a carril DIN de 8 pins</t>
  </si>
  <si>
    <t>Relé Finder de 2 circuits de 220 V i 5 A.
Protecció: IP40</t>
  </si>
  <si>
    <t>Relé de 2 circuits 5A 220 Vac</t>
  </si>
  <si>
    <t>Mòdul d'entrades i sortides amb tecnologia sense fils
Alimentació: 110-230 Vac, 50/60 Hz, 10 A màx.
Sortides digitals: 2 sortides digitals 230 V, 5 A a cosϕ
Entrades digitals: 6 entrades digitals 24 Vdc (SELV)
Freqüència:  868 MHz (SRD band Europe) / 915 MHz (ISM Band Region 2)
Consum d'energia: 0,5 W
Dimensions: 53x53x31 mm
Temperatura ambient: 0..35 °C
Humitat relativa màxima: 95% 
Protecció IP20</t>
  </si>
  <si>
    <t>Loxone Nano IO Air o equivalent</t>
  </si>
  <si>
    <t xml:space="preserve">Caixa de connexions de muntatge en paret de plàstic, de color gris de 86 mm de longitud, 140 mm d'amplada i 180 mm d'alçada de color gris amb 10 vies i índex de protecció IP55.  </t>
  </si>
  <si>
    <t>Caixa de 86x140x180 mm</t>
  </si>
  <si>
    <t>Caixes de registre amb SD inalàmbriques</t>
  </si>
  <si>
    <t>EQCCR</t>
  </si>
  <si>
    <t>CR</t>
  </si>
  <si>
    <t>1.2.2</t>
  </si>
  <si>
    <t>Adequat per a tensió 110/230 Vac
Relé de potència: Tipus E+F/ G: 13 A; Tipus J: 10 A
Temperatura ambient: -20° C..3 5°C
Mesurador de potència integrat: kW
Mesurador d'energira integrat: kWh
Consum d'energia: &lt;0,5 W
Protecció: IP20
Tipus de connectors: E+F (Espanya), G, J</t>
  </si>
  <si>
    <t>Loxone Smart Socket Air o equivalent</t>
  </si>
  <si>
    <t>Alimentació: 1x Pila botó CR2032
Freqüència: 868 MHz (SRD band Europe) / 915 MHz (ISM Band Region 2)
Protecció IP20
Temperatura de funcionament: 0..55 °C
Duració de la bateria: &gt;2 anys
LED d'estat: 2 colors
Dimensions: 13,5x28,5x75 mm</t>
  </si>
  <si>
    <t>Sensor d'inundació Loxone Air o equivalent</t>
  </si>
  <si>
    <t>Alimentació: 2x Piles AA o alimentacio externa via 24 Vdc
Consum d'energia: Amb bateria: ~150 μW 
                                  Amb alimentació externa: ~85 mW
Rang de detecció: Àrea de detecció 360° amb angle de visió de 110°. 
Diametre de deteccio: 8m a una alçada de 3 a 5 m.
Sensor de lluminositat: 0,045 - 188.000 Lux
Sensibilitat ajustable a 4 nivells
Freqüència: 868 MHz (SRD band Europe) / 915 MHz (ISM Band Region 2)
Duració de la bateria: &gt;2 anys
Protecció IP20
Temperatura de funcionament: 0..55 °C
Humitat relativa: 95% H.r.
Alçada: 18 mm sense la lent
Alçada d'instal·lació recomenada: 2,5 m - 3,5 m
Alçada m'axima d'instal·lació: 5 m</t>
  </si>
  <si>
    <t>Detectors de moviment/Luxometria Loxone Air o equivalent</t>
  </si>
  <si>
    <t>Sensor de temperatura: Dallas DS18B20
Diàmetre del sensor: 6 mm
Longitud del sensor: 50 mm
Longitud del cable: 2 m
Cable de silicona que pot suportar temperatures de fins a 180 °C
Precisió: +/- 0,5 °C (-10..+85 °C)
Rang de mesura: -55..125 °C</t>
  </si>
  <si>
    <t>Sensors de temperatura 1-Wire metàl·lic</t>
  </si>
  <si>
    <t xml:space="preserve">Comptador d'energia de 3 fases, 3x 230/400 Vac 50 Hz
Mesura directa fins a 65 A
Visualització de la potència activa, tensió i corrent per fase
Visualització de la potència activa per a totes les fases
Interfície Modbus (RTU) per a consultar totes les dades
Pantalla LCD de 7 digits 
Precisió Classe B segons EN 50470-3
Precisió Classe C segons IEC 62053-21
Bidireccional
Temperatura de treball: -20..+55 °C
</t>
  </si>
  <si>
    <t>Comptadors d'energia Modbus trifàsics</t>
  </si>
  <si>
    <t xml:space="preserve">Sonda mixta amb tecnologia cablejada mesura temperatura, humitat i CO2 en interiors. 
Alimentació: 9..28 Vdc SELV
Consum d'energia: tipus 150 mW, màx. 160 mW
Rang de mesura de la temperatura: -40..125 °C
Rang de mesura de la humitat: 0..100% H.r. (sense condensació)
Rang de mesura del CO₂: 400 ppm - 10.000 ppm (+/- 80 ppm)
Temperatura de treball: -20..55 °C
Protecció IP20
Dimensions: 55 mm x 55 mm x 18 mm sense marc
                       80 mm x 80 mm x 18 mm amb marc
</t>
  </si>
  <si>
    <t>Sensor Loxone Confort Tree o equivalent</t>
  </si>
  <si>
    <t xml:space="preserve">Sonda mixta amb tecnologia sense fils, mesura temperatura i humitat en interiors.
Alimentació: 2x Piles 1.5 V AAA o alimentació externa 9..28 Vdc
Consum d'energia: màx. 50 mW amb piles, màx. 85 mW amb alimentació externa. 
Duració de la bateria: &gt;2 anys
Rang de mesura de la temperatura: -40..125 °C
Rang de mesura de la humitat: 0..100% H.r. (sense condensació) 
Temperatura de treball: -20..55 °C
Freqüència: 868 MHz (SRD band Europe) / 915 MHz (ISM Band Region 2)
Protecció IP20
Dimensions: 55 mm x 55 mm x 18 mm sense marc
                       80 mm x 80 mm x 18 mm amb marc
</t>
  </si>
  <si>
    <t>Sensors Loxone Confort Air o equivalent</t>
  </si>
  <si>
    <t xml:space="preserve">Alimentació: 10..30 Vdc SELV
Consum: 0,06 W, màx. 1,1 W (amb l'escalfament de la superfície del sensor de pluja activat).
Escalfament de la superfície del sensor de pluja: Si.
Protecció: IP44
Temperatura ambient: -30..85 °C
Rang de mesura del sensor de vent: 9..145 km/h
Rang de mesura del sensor de lluminositat: 0..188 kLux
Rang de mesura del sensor de temperatura: -40..125 °C
Muntatge: Paret/màstil
Dimensions: 90x120x262 mm
</t>
  </si>
  <si>
    <t>Estació meteorològica Loxone Tree o equivalent</t>
  </si>
  <si>
    <t>Adaptador per a vàlvula adequat per a actuadors tèrmics 0-10V i actuadors tèrmics 230 V.
Adequat per al fabricant de vàlvules Danfoss RA.
De tipus Brida i color blanc pur.</t>
  </si>
  <si>
    <t>Adaptadors de vàlvula VA78</t>
  </si>
  <si>
    <t xml:space="preserve">Alimentació: 2x Piles AA o alimentació externa 24 VDC
Consum d'energia: màx. 1,1 W amb piles, màx. 1,2 W a 24 VDC
Rang moviment: 5 mm
Sensor de temperatura integrat
Freqüència: 868MHz (SRD band Europe) / 915MHz (ISM Band Region 2)
Duració de la bateria: &gt;2 anys
Protecció IP20
Temperatura de treball: 0..55 °C
Humitat relativa màxima 95% H.r.
Dimensions: 73x46x53 mm
</t>
  </si>
  <si>
    <t>Actuadors de vàlvula de radiador Loxone Air o equivalent</t>
  </si>
  <si>
    <t xml:space="preserve">Alimentació amb pila de liti de botó CR2032
Adaptat a la tecnologia Loxone Air
Freqüència: 868 MHz (SRD Band Europe), 915 MHz (ISM Band Region 2)
LED d'estat
Duració aproximada de la batera: 2 anys
Temperatura de treball: 0 … +55 °C
Protecció IP20
Contacte magnètic autoadhesiu
</t>
  </si>
  <si>
    <t>Contacte de porta i finestra Loxone Air o equivalent</t>
  </si>
  <si>
    <t>Equipament perifèric Loxone</t>
  </si>
  <si>
    <t>1.2.1</t>
  </si>
  <si>
    <t>Equipament de camp</t>
  </si>
  <si>
    <t>1.2</t>
  </si>
  <si>
    <t>Extensio amb tecnologia 1-Wire
Alimentació externa: 24 Vdc
Consum: aproximadament 30 mA
Temperatura ambient: 0..50 °C
Interfície 1-Wire: 16,3 kbit/s (S'hi poden connectar fins a 20 sensors)</t>
  </si>
  <si>
    <t>Loxone 1-Wire Extension o equivalent</t>
  </si>
  <si>
    <t>Extensio amb entrades i sortides addicionals
Alimentació externa: 24 Vdc
Potència de dissipació màxima: 7,8 W
Sortides digitals: 8 sortides digitals (relés) 250 Vac 5 A
Entrades digitals: 12 entrades digitals 24 Vdc (SELV)
Sortides analògiques: 4 Sortides analògiques 0..10 Vdc
Entrades analògiques: 4 entrades analògiques 0..10 Vdc o 4 entrades digitals 24 Vdc
Connexió amb Loxone Link 
Dimensions:  156x88x57
Protecció IP20
Temperatura de treball: 0..50 °C</t>
  </si>
  <si>
    <t>Loxone Extension o equivalent</t>
  </si>
  <si>
    <t>Caixa de termoplàstic de muntatge en superfície de 18 Mòduls amb grau de protecció IP41 
lliure d'halògens de dimensions 382x257x120 mm</t>
  </si>
  <si>
    <t>Armari de 18 mòduls</t>
  </si>
  <si>
    <t>Armari Sala Fotovoltaica</t>
  </si>
  <si>
    <t>FV</t>
  </si>
  <si>
    <t>1.1.2.3</t>
  </si>
  <si>
    <t>Sòcol de Relé per a carril DIN de 8 pins</t>
  </si>
  <si>
    <t>Relé 2 Circuits 220 V, 5A</t>
  </si>
  <si>
    <t>Interruptor de comandament E211-16-10  16A 1 NA.
Tensió nominal: 250/415 V
Nombre de contactes principals NO: 1 
Pèrdua de potència: 0,82 W
Normes: EN60669-1, EN60669-2-4</t>
  </si>
  <si>
    <t>Interruptor Manual/Remot</t>
  </si>
  <si>
    <t>Extensió base de la tecnologia Loxone Air
Connexió amb Loxone Link
Dimensions: 35,5 x 88 x 57 mm (2 TE)
S'alimenta amb una font externa de 24 Vdc
Consum d'energia màxim: 6 mA
Protecció IP20
Temperatura ambient: 0 … +55 °C
Freqüència: 868 MHz (EU)</t>
  </si>
  <si>
    <t>Loxone Air Base Extension o equivalent</t>
  </si>
  <si>
    <t>Caixa de termoplàstic de muntatge en superfície de 12 Mòduls amb grau de protecció IP41 
lliure d'halògens de dimensions 297x262x114 mm</t>
  </si>
  <si>
    <t>Armari ABB Mistral 41 W, 8 M de 206,5 x 262 x 118 mm</t>
  </si>
  <si>
    <t>Armari satèl·lit tipus 2 (tecnologia Air)</t>
  </si>
  <si>
    <t>T2</t>
  </si>
  <si>
    <t>1.1.2.2</t>
  </si>
  <si>
    <t xml:space="preserve"> Sòcol de relé per a carril DIN de 8 pins</t>
  </si>
  <si>
    <t>1.1.2.1.7</t>
  </si>
  <si>
    <t>Relé 2 Circuits 220 V,5A</t>
  </si>
  <si>
    <t>1.1.2.1.6</t>
  </si>
  <si>
    <t>1.1.2.1.5</t>
  </si>
  <si>
    <t>1.1.2.1.4</t>
  </si>
  <si>
    <t>Extensió base de la tecnologia Loxone 
Connexió amb Loxone Link
Dimensions: 35,5 x 88 x 57 mm (2 TE)
S'alimenta amb una font externa de 24 Vdc
Consum d'energia màxim: 6 mA
Protecció IP20
Temperatura ambient: 0 … +55 °C
Freqüència: 868 MHz (EU)</t>
  </si>
  <si>
    <t>1.1.2.1.3</t>
  </si>
  <si>
    <t>Extensió base de la tecnologia Loxone Tree o equivalent
Connexió a través de Loxone Link o equivalent
Dimensions: 35,5 x 88 x 57 mm (2 TE)
2 LEDs d'estat (de 2 colors)
Alimentació 24 VDC
Consum 115 mW
Protecció IP20
Temperatura de treball:  0 … +55 °C
Sección del cablejat: 0,25-0,8 mm²
Longitud del cable sense coberta: 5 mm</t>
  </si>
  <si>
    <t>1.1.2.1.2</t>
  </si>
  <si>
    <t>Armari de 12 mòduls</t>
  </si>
  <si>
    <t>1.1.2.1.1</t>
  </si>
  <si>
    <t>Armari satèl·lit tipus 1 (tecnologia Air i Tree)</t>
  </si>
  <si>
    <t>T1</t>
  </si>
  <si>
    <t xml:space="preserve">1.1.2.1 </t>
  </si>
  <si>
    <t xml:space="preserve">Armaris satèl·lits  </t>
  </si>
  <si>
    <t>S</t>
  </si>
  <si>
    <t>1.1.2</t>
  </si>
  <si>
    <t xml:space="preserve">Inclou tot el cablejat d'interior d'armari: Cablejat d'alimentació Vdc de 1,5 mm de secció de colors vermell i negre, 
manguera lliure d'halògens de 3 x 2,5 mm de secció, loxone link per a comunicació amb les extensions de dins l'armari.
Inclou també tots els marcadors de cablejat.
Inclou punteres, brides, etc. </t>
  </si>
  <si>
    <t>Material fungible</t>
  </si>
  <si>
    <t>1.1.1.15</t>
  </si>
  <si>
    <t>1.1.1.14</t>
  </si>
  <si>
    <t>2 m.l.Safata canal UNEX de 40x60x77</t>
  </si>
  <si>
    <t>1.1.1.13</t>
  </si>
  <si>
    <t>Compostos per:
Cap de selector maneta curta ZB4BD3 de 22 mm de diàmetre i 3 posicions fixes.  
Cos Complet ZB4BZ101
Bloc de contacte 1NA ZBE101 per a cap de 22 mm de diàmetre</t>
  </si>
  <si>
    <t>Selectors manual/remot per a cada sortida digital</t>
  </si>
  <si>
    <t>1.1.1.12</t>
  </si>
  <si>
    <t>Borna terra</t>
  </si>
  <si>
    <t>1.1.1.11</t>
  </si>
  <si>
    <t>Presa de corrent modular, estàndard de 16 A i 250 Vac</t>
  </si>
  <si>
    <t>Presa schuko</t>
  </si>
  <si>
    <t>1.1.1.10</t>
  </si>
  <si>
    <t>Magnetotèrmic de dos pols SH202C 10A ABB</t>
  </si>
  <si>
    <t>1.1.1.9</t>
  </si>
  <si>
    <t>Interruptor diferencial 1P+N, 10 A, amb sensibilitat de 30 mA</t>
  </si>
  <si>
    <t>1.1.1.8</t>
  </si>
  <si>
    <t>Borna interrumpible per ganiveta Phoenix Contact 3044775, tipus de connexió: conexió per cargol, secció: 0,14 mm2 - 6 mm2,  AWG:26-10, amplada: 6,2 mm, color gris, classe de muntatge: NS 35/7,5 NS 35/17</t>
  </si>
  <si>
    <t>Bornes de doble pis seccionables</t>
  </si>
  <si>
    <t>1.1.1.7</t>
  </si>
  <si>
    <t>1.1.1.6</t>
  </si>
  <si>
    <t>Extensió per al protocol Modbus
Alimentació externa: 24 Vdc
Consum: aproximadament 30 mA
Comunicació: Loxone Link, Modbus RTU
Velocitat de comunicació ajustable
Disseny per a muntatge en carril DIN
Dimensions 35,5×88x57 mm
Protecció IP20
Temperatura ambient 0… 50 ºC
Paritat Ajustable
Bits de Stop Ajustable (1 a 2)
Rang de direcciones Extès (0 a 65535)
Màxim número de dispositius: 32 dispositius Modbus RTU esclaus
Màxim número de registres de lectura: 253 registres Modbus (16 bits)</t>
  </si>
  <si>
    <t>Loxone Modbus Extension o equivaelnt</t>
  </si>
  <si>
    <t>1.1.1.5</t>
  </si>
  <si>
    <t>1.1.1.4</t>
  </si>
  <si>
    <t>Servidor intermig per a la comunicació externa de Loxone (o equivalent) amb altres protocols</t>
  </si>
  <si>
    <t>Passarel·la 9Hnet o equivalent</t>
  </si>
  <si>
    <t>1.1.1.3</t>
  </si>
  <si>
    <t>8x entrades digitals 8 VDC – 24 Vdc
4x entrades analògiques 0-10 V
4x sortides analògiques 0-10 V (max. 20 mA)
8x sortides digitals 250 V/5 A
Ranura per a targtes SD
Port LAN
Port KNX/EIB
Loxone Link
Alimentació a 24 Vdc (font a part)</t>
  </si>
  <si>
    <t>Loxone Miniserver o equivalent</t>
  </si>
  <si>
    <t>1.1.1.2</t>
  </si>
  <si>
    <t>Caixa mural de dimensions 500x700x250mm amb porta realitzada en xapa d'acer d'espessor 1,5mm. 
Placa de muntatge realitzada en xapa d'hacer galvanitzat d'espessor 2,5mm. 
Grau de protecció IP66 segons la norma IEC EN62208; EN60529</t>
  </si>
  <si>
    <t>Armari mural ABB 500x700x250mm</t>
  </si>
  <si>
    <t>1.1.1.1</t>
  </si>
  <si>
    <t>Armari general de control</t>
  </si>
  <si>
    <t>G</t>
  </si>
  <si>
    <t>1.1.1</t>
  </si>
  <si>
    <t xml:space="preserve">Armaris de control  </t>
  </si>
  <si>
    <t>AC</t>
  </si>
  <si>
    <t>1.1</t>
  </si>
  <si>
    <t>Equipament</t>
  </si>
  <si>
    <t>EQ</t>
  </si>
  <si>
    <t>Total</t>
  </si>
  <si>
    <t>Conjunts</t>
  </si>
  <si>
    <t>Nº</t>
  </si>
  <si>
    <t>Descripció</t>
  </si>
  <si>
    <t>Ut</t>
  </si>
  <si>
    <t>Codi</t>
  </si>
  <si>
    <t>Cost d'execució</t>
  </si>
  <si>
    <t xml:space="preserve">Partida a mà alçada </t>
  </si>
  <si>
    <t xml:space="preserve">Partida a mà alçada corresponent a possibles imprevistos d'obra </t>
  </si>
  <si>
    <t>Partida d'imprevistos</t>
  </si>
  <si>
    <t>Formació IAS i manteniment</t>
  </si>
  <si>
    <t>h</t>
  </si>
  <si>
    <t>Enginyer verificació</t>
  </si>
  <si>
    <t>MOENGV</t>
  </si>
  <si>
    <t>Mà d'obra</t>
  </si>
  <si>
    <t>Formació sobre el sistema de control per al personal de l'escola</t>
  </si>
  <si>
    <t>Dietes i desplaçament</t>
  </si>
  <si>
    <t xml:space="preserve">Proves in situ per la posada en funcionament del sistema </t>
  </si>
  <si>
    <t>Posada en funcionament</t>
  </si>
  <si>
    <t>Cost Revisió i manteniment</t>
  </si>
  <si>
    <t>Enginyer desenvolupament</t>
  </si>
  <si>
    <t>MOENGD</t>
  </si>
  <si>
    <t>Revisió i reprogramació del software.
5 hores les dues primeres visites i 2 hores les visites següents</t>
  </si>
  <si>
    <t xml:space="preserve">Disseny dels algoritmes i de les consoles de control </t>
  </si>
  <si>
    <t>Treball d'enginyeria i desenvolupament</t>
  </si>
  <si>
    <t>Manobre especialista</t>
  </si>
  <si>
    <t>MOMES</t>
  </si>
  <si>
    <t>Llistó de fusta per a augmentar l'espai de la gàbia de la paret</t>
  </si>
  <si>
    <t>MAT02</t>
  </si>
  <si>
    <t>Material</t>
  </si>
  <si>
    <t xml:space="preserve">Separació d'uns centímetres de la gàbia de protecció de fusta ja existent dels radiadors 
per a encabir-hi la vàlvula termostàtica </t>
  </si>
  <si>
    <t xml:space="preserve">Ajudant muntador </t>
  </si>
  <si>
    <t>MOAJM</t>
  </si>
  <si>
    <t>Material addicional</t>
  </si>
  <si>
    <t>Ajudant d'electricista</t>
  </si>
  <si>
    <t>MOEL02</t>
  </si>
  <si>
    <t>Oficial 1a electricista</t>
  </si>
  <si>
    <t>MOEL01</t>
  </si>
  <si>
    <t xml:space="preserve">Instal·lació de tots els perifèrics de Loxone (o equivalents), segons codi EQCLOX, 
en aquesta instal·lació no s'hi compten els perifèrics de tipus Endoll Intel·ligent, els quals són dispositius plug &amp; play. </t>
  </si>
  <si>
    <t>Loxone</t>
  </si>
  <si>
    <t>Partida alçada per a la instal·lació del calorímetre.</t>
  </si>
  <si>
    <t>Material fungible per a la instal·lació</t>
  </si>
  <si>
    <t>MAT01</t>
  </si>
  <si>
    <t xml:space="preserve">La instal·lació d'aquestes sondes de contacte de canonada requereix l'obertura de l'aïllant tèrmic, 
instal·lació de la sonda i recol·locació de l'aïllant. </t>
  </si>
  <si>
    <t>Inclou la instal·lació del tub rígid al llarg de tot l'edifici i passar-hi el cablejat de comunicacions (comunicacions Link + Modbus RTU amb cable Loxone Tree)</t>
  </si>
  <si>
    <t xml:space="preserve">Cost d'execució </t>
  </si>
  <si>
    <t>Material fungible per a la instal·lació elèctrica</t>
  </si>
  <si>
    <t>El mecanitzat inclou la instal·lació del carril DIN, el muntatge dels diferents elements de hardware en aquest, l'adhesió del Nano IO i cablejat entre els elements.</t>
  </si>
  <si>
    <t>El mecanitzat d'aquest armari consisteix en el muntatge de tot el hardware de l'armari en el carril DIN, mecanitzat dels canals de cablejat, el propi cablejat i etiquetat del mateix.</t>
  </si>
  <si>
    <t>Mecanització i muntatge d'armaris</t>
  </si>
  <si>
    <t>Preu</t>
  </si>
  <si>
    <t>Preu/U</t>
  </si>
  <si>
    <t>Unitat</t>
  </si>
  <si>
    <t>Partides d'obra</t>
  </si>
  <si>
    <t>Material fungible de instal·lació elèctrica</t>
  </si>
  <si>
    <t xml:space="preserve">Descripció </t>
  </si>
  <si>
    <t>Router DLINK DSR-250 8-Port Gigabit VPN Router</t>
  </si>
  <si>
    <t>U</t>
  </si>
  <si>
    <t>EACOM01</t>
  </si>
  <si>
    <t>EQCAD02</t>
  </si>
  <si>
    <t>EQCAD01</t>
  </si>
  <si>
    <t>CABC05</t>
  </si>
  <si>
    <t>Tub rígid lliure d'halògens de 16 mm de secció</t>
  </si>
  <si>
    <t>CABC04</t>
  </si>
  <si>
    <t>Cable 1-Wire</t>
  </si>
  <si>
    <t>CABC03</t>
  </si>
  <si>
    <t>Cable Loxone Tree (o equivalent)</t>
  </si>
  <si>
    <t>CABC02</t>
  </si>
  <si>
    <t>Cable Loxone Link (o equivalent) + Modbus RTU</t>
  </si>
  <si>
    <t>CABC01</t>
  </si>
  <si>
    <t xml:space="preserve">Canal de distribució de PVC UNEX U23X de 40 x 60 "blanco nieve", inclou un pont per a cada 0,5 m. </t>
  </si>
  <si>
    <t>EQEL03</t>
  </si>
  <si>
    <t>EQEL02</t>
  </si>
  <si>
    <t>Bornes portafusibles (pack de 25 unitats)</t>
  </si>
  <si>
    <t>EQEL01</t>
  </si>
  <si>
    <t>EQLVP04</t>
  </si>
  <si>
    <t>EQLVP03</t>
  </si>
  <si>
    <t>EQLVP02</t>
  </si>
  <si>
    <t>Subministrament i muntatge de vàlvula de pressió diferencial Caleffi DN40</t>
  </si>
  <si>
    <t>EQLVP01</t>
  </si>
  <si>
    <t xml:space="preserve">Comptador tèrmic Kamstrup  Modbus RTU Model Multical 603
</t>
  </si>
  <si>
    <t>EQLCAL01</t>
  </si>
  <si>
    <t xml:space="preserve">Vàlvula termostàtica Danfoss RA-FN
</t>
  </si>
  <si>
    <t>EQLVT01</t>
  </si>
  <si>
    <t>Connector de borna de 5 vies de muntatge en cable, 32 A</t>
  </si>
  <si>
    <t>EQCCR07</t>
  </si>
  <si>
    <t>Caixa de connexions de 100 x 100 x 80 mm</t>
  </si>
  <si>
    <t>EQCCE01</t>
  </si>
  <si>
    <t>EQCCE04</t>
  </si>
  <si>
    <t>Connector de borna de 3 vies de muntatge en cable, 32 A</t>
  </si>
  <si>
    <t>EQCCR06</t>
  </si>
  <si>
    <t>EQCCR05</t>
  </si>
  <si>
    <t>EQCCR02</t>
  </si>
  <si>
    <t>Caixa de connexions de  86x140x180</t>
  </si>
  <si>
    <t>EQCCR01</t>
  </si>
  <si>
    <t>EQCLOX011</t>
  </si>
  <si>
    <t>EQCLOX010</t>
  </si>
  <si>
    <t>Detector de moviment/Luxometria Loxone Air o equivalent</t>
  </si>
  <si>
    <t>EQCLOX09</t>
  </si>
  <si>
    <t>Sensor de temperatura 1-Wire</t>
  </si>
  <si>
    <t>EQCLOX08</t>
  </si>
  <si>
    <t>Comptador d'energia Modbus trifàsic</t>
  </si>
  <si>
    <t>EQCLOX07</t>
  </si>
  <si>
    <t>EQCLOX06</t>
  </si>
  <si>
    <t>Sensor Loxone Confort Air o equivalent</t>
  </si>
  <si>
    <t>EQCLOX05</t>
  </si>
  <si>
    <t>EQCLOX04</t>
  </si>
  <si>
    <t>Adaptador de vàlvula VA78</t>
  </si>
  <si>
    <t>EQCLOX03</t>
  </si>
  <si>
    <t>Actuador de vàlvula de radiador Loxone Air o equivalent</t>
  </si>
  <si>
    <t>EQCLOX02</t>
  </si>
  <si>
    <t>EQCLOX01</t>
  </si>
  <si>
    <t>EQACFV04</t>
  </si>
  <si>
    <t>EQACFV03</t>
  </si>
  <si>
    <t>EQACFV01</t>
  </si>
  <si>
    <t>Armari de 8 mòduls</t>
  </si>
  <si>
    <t>EQACST201</t>
  </si>
  <si>
    <t>EQCCR04</t>
  </si>
  <si>
    <t>EQACST206</t>
  </si>
  <si>
    <t>EQACST107</t>
  </si>
  <si>
    <t>EQCCR03</t>
  </si>
  <si>
    <t>EQACST205</t>
  </si>
  <si>
    <t>EQACST106</t>
  </si>
  <si>
    <t>EQACST204</t>
  </si>
  <si>
    <t xml:space="preserve">Interruptor de comandament </t>
  </si>
  <si>
    <t>EQACST105</t>
  </si>
  <si>
    <t>EQCCE03</t>
  </si>
  <si>
    <t>EQACST102</t>
  </si>
  <si>
    <t>EQACST101</t>
  </si>
  <si>
    <t>EQACG15</t>
  </si>
  <si>
    <t>EQACG14</t>
  </si>
  <si>
    <t>EQACG13</t>
  </si>
  <si>
    <t>EQACG12</t>
  </si>
  <si>
    <t>Presa terra</t>
  </si>
  <si>
    <t>EQACG11</t>
  </si>
  <si>
    <t>EQACG10</t>
  </si>
  <si>
    <t>EQACG09</t>
  </si>
  <si>
    <t>Interruptor diferencial 1P+N</t>
  </si>
  <si>
    <t>EQACG08</t>
  </si>
  <si>
    <t>Bornes de doble pis seccionables Phoenix Contact 3044775</t>
  </si>
  <si>
    <t>EQACG07</t>
  </si>
  <si>
    <t>EQCCE02</t>
  </si>
  <si>
    <t>EQACFV02</t>
  </si>
  <si>
    <t>EQACST203</t>
  </si>
  <si>
    <t>EQACST104</t>
  </si>
  <si>
    <t>EQACG06</t>
  </si>
  <si>
    <t>Loxone Modbus Extension o equivalent</t>
  </si>
  <si>
    <t>EQACG05</t>
  </si>
  <si>
    <t>EQACG04</t>
  </si>
  <si>
    <t>EQACST202</t>
  </si>
  <si>
    <t>EQACST103</t>
  </si>
  <si>
    <t>EQACG03</t>
  </si>
  <si>
    <t>EQACG02</t>
  </si>
  <si>
    <t>Armari mural 500x700x250mm</t>
  </si>
  <si>
    <t>EQACG01</t>
  </si>
  <si>
    <t>25%lox</t>
  </si>
  <si>
    <t>30% lox</t>
  </si>
  <si>
    <t xml:space="preserve">Equipament </t>
  </si>
  <si>
    <t>PRESSUPOST DE LICITACIÓ DEL CONTRACTE</t>
  </si>
  <si>
    <t>IVA</t>
  </si>
  <si>
    <t>VALOR ESTIMAT DEL CONTRACTE</t>
  </si>
  <si>
    <t>BENEFICI INDUSTRIAL</t>
  </si>
  <si>
    <t>DESPESES GENERALS</t>
  </si>
  <si>
    <t>PRESSUPOST EXECUCIÓ MATERIAL</t>
  </si>
  <si>
    <t>Cost imprevistos</t>
  </si>
  <si>
    <t>Cost formació</t>
  </si>
  <si>
    <t>Cost posada en funcionament</t>
  </si>
  <si>
    <t>Cost enginyeria de software</t>
  </si>
  <si>
    <t>Cost motorització finestres i control tendals</t>
  </si>
  <si>
    <t xml:space="preserve">Subministrament emissor Somfy KIT Interface. 
Convertidor de motors RTS existents dels tendals mecànics per al nou control </t>
  </si>
  <si>
    <t>MOT02</t>
  </si>
  <si>
    <t>MOT01</t>
  </si>
  <si>
    <t>Motorització finestres i tendalls</t>
  </si>
  <si>
    <t>Cost fusteria</t>
  </si>
  <si>
    <t>Modificació gàbia radiadors</t>
  </si>
  <si>
    <t>FUS01</t>
  </si>
  <si>
    <t>Cost instal·lació equipament addicional</t>
  </si>
  <si>
    <t>INSTAD01</t>
  </si>
  <si>
    <t>Cost instal·lació perifèrics</t>
  </si>
  <si>
    <t>Instal·lació de tots els perifèrics de Loxone (o equivalents), segons codi EQCLOX,
en aquesta instal·lació no s'hi compten els perifèrics de tipus Smart Socket Air, els quals són dispositius plug &amp; play.  
Aquests es compten a la posada en funcionament</t>
  </si>
  <si>
    <t>INSTLOX01</t>
  </si>
  <si>
    <t>Loxone o equivalent</t>
  </si>
  <si>
    <t>Cost instal·lació lampisteria</t>
  </si>
  <si>
    <t>INSTL03</t>
  </si>
  <si>
    <t xml:space="preserve">La instal·lació del calorímetre consisteix en el tall de canonada, col·locació del calorímetre, soldadura de la canonada, connexionat amb l'integrador modbus i connexió d'aquest amb el miniserver. </t>
  </si>
  <si>
    <t>INSTL02</t>
  </si>
  <si>
    <t>INSTL01</t>
  </si>
  <si>
    <t>Cost instal·lació elèctrica</t>
  </si>
  <si>
    <t>Instal·lació comunicacions</t>
  </si>
  <si>
    <t>INSTEL03</t>
  </si>
  <si>
    <t xml:space="preserve">Instal·lació dins les aules, inclou: traçat del cable tree des de l'armari satèl·lit fins al sensor Confort Tree, inclou també l'escomesa de 220V dels tendals i finestres fins a les caixes de registre que contenen els Nano IO i inclou també la instal·lació de les caixes de registre. </t>
  </si>
  <si>
    <t>INSTEL02</t>
  </si>
  <si>
    <t>INSTEL01</t>
  </si>
  <si>
    <t>Cost mecanitzat armaris</t>
  </si>
  <si>
    <t>Mecanitzat i muntatge de la caixa de registre  (inclou la caixa exterior)</t>
  </si>
  <si>
    <t>MEC03</t>
  </si>
  <si>
    <t xml:space="preserve">Muntatge dels Armaris satèl·lits (inclou el de la sala de fotovoltaica) </t>
  </si>
  <si>
    <t>MEC02</t>
  </si>
  <si>
    <t>El mecanitzat d'aquest armari consisteix en el muntatge de tot el hardware de l'armari en el carril DIN, 
mecanitzat dels canals de cablejat, el propi cablejat i etiquetat del mateix. S'inclou el material fungible necessari per al seu connexionat elèctric.</t>
  </si>
  <si>
    <t>MEC01</t>
  </si>
  <si>
    <t>Cost cablejat</t>
  </si>
  <si>
    <t>Manguera lliure d'halògens de 3 x 1,5 mm² de tipus RZ1-K. 
Normativa aplicable IEC 60502-1/UNE 21123-4</t>
  </si>
  <si>
    <t>Cable apantallat lliure d'halogens de 3 x 1,5 mm de secció</t>
  </si>
  <si>
    <t>1-Wire</t>
  </si>
  <si>
    <t>Tree Cable (o equivalent) de:
2x1,5mm2 (Taronja/Blanc), 2x0,6mm2 (Taronja/Blanc) 2x0,6mm2(verd/blanc)</t>
  </si>
  <si>
    <t>Loxone Tree o equivalent</t>
  </si>
  <si>
    <t>Ambdós busos de comunicació s'implementaran amb cable Loxone Tree
2x1,5mm2 (Taronja/Blanc), 2x0,6mm2 (Taronja/Blanc) 2x0,6mm2(verd/blanc)</t>
  </si>
  <si>
    <t>Loxone Link (o equivalent)+ Modbus RTU</t>
  </si>
  <si>
    <t>Cost equipament elèctric</t>
  </si>
  <si>
    <t>Fusibles tipus C de 2 A</t>
  </si>
  <si>
    <t>Subministrament de bornes portafusibles Weidmüller per a protecció de 24 V
Per a fusible de tipus C
Pack de 25 unitats
Tipus ZSI 6-2/FC
Secció nominal 6mm²</t>
  </si>
  <si>
    <t>Cost equipament lampisteria</t>
  </si>
  <si>
    <t>Integrador independent Multical 603-E
Cabalímetre de Brides PN25 MODEL 65-3-CJCD qp 10,0 m3/h, 300 mm x DN40, PN 25 d'acer inoxidable amb cable de connexió a l'integrador de 2,5 m.
Alimentació
2 Sondes de temperatura Pt500 de 1,5 m
Port òptic per a la lectura de registres històrics
Suport pla per a la instal·lació de l'integrador a la paret
Placa metàl·lica incorporada per al capçal de lectura òptica</t>
  </si>
  <si>
    <t>Subminstrament de 1 Comptador tèrmic Kamstrup  Modbus RTU Model Multical 603</t>
  </si>
  <si>
    <t>Cost equipament de comunicacions externes</t>
  </si>
  <si>
    <t xml:space="preserve">Cost equipament de camp addicional </t>
  </si>
  <si>
    <t>Cost caixa exterior</t>
  </si>
  <si>
    <t>Subministrament de connector de borna sèria 221 de Wago, 3 vies, muntatge de cable, 
valor nominal de corrent = 32A. Tensió nominal 450 V, temperatura màxima de funcionament: 105°C</t>
  </si>
  <si>
    <t>Extensió base de la tecnologia Loxone Tree.
Connexió a través de Loxone Link
Dimensions: 35,5 x 88 x 57 mm (2 TE)
2 LEDs d'estat (de 2 colors)
Alimentació 24 VDC
Consum 115 mW
Protecció IP20
Temperatura de treball:  0 … +55 °C
Sección del cablejat: 0,25-0,8 mm²
Longitud del cable sense coberta: 5 mm</t>
  </si>
  <si>
    <t>Loxone Tree Base Extension</t>
  </si>
  <si>
    <t>Cost caixes de registre</t>
  </si>
  <si>
    <t>Subministrament de connector de borna sèria 221 de Wago, 5 vies, muntatge de cable, 
valor nominal de corrent = 32A. Tensió nominal 450 V, temperatura màxima de funcionament: 105°C</t>
  </si>
  <si>
    <t>Mòdul d'entrades i sortides amb tecnologia sense fils Loxone Air
Alimentació: 110-230 Vac, 50/60 Hz, 10 A màx.
Sortides digitals: 2 sortides digitals 230 V, 5 A a cosϕ
Entrades digitals: 6 entrades digitals 24 Vdc (SELV)
Freqüència:  868 MHz (SRD band Europe) / 915 MHz (ISM Band Region 2)
Consum d'energia: 0,5 W
Dimensions: 53x53x31 mm
Temperatura ambient: 0..35 °C
Humitat relativa màxima: 95% 
Protecció IP20</t>
  </si>
  <si>
    <t>Caixa de 86x140x180</t>
  </si>
  <si>
    <t>Cost perifèrics Loxone</t>
  </si>
  <si>
    <t xml:space="preserve">Sensors d'inundació Loxone Air o equivalent </t>
  </si>
  <si>
    <t>Sensors de temperatura 1-Wire</t>
  </si>
  <si>
    <t xml:space="preserve">Sonda mixta amb tecnologia Loxone Tree, mesura temperatura, humitat i CO2 en interiors. 
Alimentació: 9..28 Vdc SELV
Consum d'energia: tipus 150 mW, màx. 160 mW
Rang de mesura de la temperatura: -40..125 °C
Rang de mesura de la humitat: 0..100% H.r. (sense condensació)
Rang de mesura del CO₂: 400 ppm - 10.000 ppm (+/- 80 ppm)
Temperatura de treball: -20..55 °C
Protecció IP20
Dimensions: 55 mm x 55 mm x 18 mm sense marc
                       80 mm x 80 mm x 18 mm amb marc
</t>
  </si>
  <si>
    <t xml:space="preserve">Alimentació: 10..30 Vdc SELV
Consum: 0,06 W, màx. 1,1 W (amb l'escalfament de lla superfície del sensor de pluja activat).
Escalfament de la superfície del sensor de pluja: Si.
Protecció: IP44
Temperatura ambient: -30..85 °C
Rang de mesura del sensor de vent: 9..145 km/h
Rang de mesura del sensor de lluminositat: 0..188 kLux
Rang de mesura del sensor de temperatura: -40..125 °C
Muntatge: Paret/màstil
Dimensions: 90x120x262 mm
</t>
  </si>
  <si>
    <t xml:space="preserve">Alimentació amb pila de liti de botó CR2032
Adaptat a la tecnologia sense fils
Freqüència: 868 MHz (SRD Band Europe), 915 MHz (ISM Band Region 2)
LED d'estat
Duració aproximada de la batera: 2 anys
Temperatura de treball: 0 … +55 °C
Protecció IP20
Contacte magnètic autoadhesiu
</t>
  </si>
  <si>
    <t>Equipament perifèric Loxone o equivalent</t>
  </si>
  <si>
    <t>EQCLOX</t>
  </si>
  <si>
    <t>EQC</t>
  </si>
  <si>
    <t>Cost armari fotovoltaica</t>
  </si>
  <si>
    <t>Extensio amb entrades i sortides addicionals
Alimentació externa: 24 Vdc
Potència de dissipació màxima: 7,8 W
Sortides digitals: 8 sortides digitals (relés) 250 Vac 5 A
Entrades digitals: 12 entrades digitals 24 Vdc (SELV)
Sortides analògiques: 4 Sortides analògiques 0..10 Vdc
Entrades analògiques: 4 entrades analògiques 0..10 Vdc o 4 entrades digitals 24 Vdc
Connexió amb Loxone Link o equivalent
Dimensions:  156x88x57
Protecció IP20
Temperatura de treball: 0..50 °C</t>
  </si>
  <si>
    <t>EQACFV</t>
  </si>
  <si>
    <t xml:space="preserve">Cost armaris satèl·lit tipus 2 </t>
  </si>
  <si>
    <t>Extensió base de la tecnologia sense fils
Connexió amb Loxone Link o equivalent
Dimensions: 35,5 x 88 x 57 mm (2 TE)
S'alimenta amb una font externa de 24 Vdc
Consum d'energia màxim: 6 mA
Protecció IP20
Temperatura ambient: 0 … +55 °C
Freqüència: 868 MHz (EU)</t>
  </si>
  <si>
    <t>EQACST2</t>
  </si>
  <si>
    <t xml:space="preserve">Cost armaris satèl·lit tipus1 </t>
  </si>
  <si>
    <t>Extensió base de la tecnologia sense fils
Connexió amb Loxone Link (o equivalent)
Dimensions: 35,5 x 88 x 57 mm (2 TE)
S'alimenta amb una font externa de 24 Vdc
Consum d'energia màxim: 6 mA
Protecció IP20
Temperatura ambient: 0 … +55 °C
Freqüència: 868 MHz (EU)</t>
  </si>
  <si>
    <t>Loxone Air Base o equivalent</t>
  </si>
  <si>
    <t>Extensió base de la tecnologia cablejada
Connexió a través de Loxone Link o equivalent
Dimensions: 35,5 x 88 x 57 mm (2 TE)
2 LEDs d'estat (de 2 colors)
Alimentació 24 VDC
Consum 115 mW
Protecció IP20
Temperatura de treball:  0 … +55 °C
Sección del cablejat: 0,25-0,8 mm²
Longitud del cable sense coberta: 5 mm</t>
  </si>
  <si>
    <t xml:space="preserve">Loxone Tree Base Extension o equivalent </t>
  </si>
  <si>
    <t>Caixa de termoplàstic de muntatge en superfície de 12 Mòduls amb grau de protecció IP41 lliure d'halògens de dimensions 297x262x114 mm</t>
  </si>
  <si>
    <t>EQACST1</t>
  </si>
  <si>
    <t>EQACS</t>
  </si>
  <si>
    <t>Cost armari general control</t>
  </si>
  <si>
    <t>EQACG015</t>
  </si>
  <si>
    <t>EQACG014</t>
  </si>
  <si>
    <t>EQACG013</t>
  </si>
  <si>
    <t>EQACG012</t>
  </si>
  <si>
    <t>EQACG011</t>
  </si>
  <si>
    <t>EQACG010</t>
  </si>
  <si>
    <t>Borna interrumpible per ganiveta, tipus de connexió: conexió per cargol, secció: 0,14 mm2 - 6 mm2,
 AWG:26-10, amplada: 6,2 mm, color gris, classe de muntatge: NS 35/7,5 NS 35/17</t>
  </si>
  <si>
    <t>Loxone Modbus Extension (o equivalent)</t>
  </si>
  <si>
    <t>Extensió amb tecnologia 1-Wire
Alimentació externa: 24 Vdc
Consum: aproximadament 30 mA
Temperatura ambient: 0..50 °C
Interfície 1-Wire: 16,3 kbit/s (S'hi poden connectar fins a 20 sensors)</t>
  </si>
  <si>
    <t>Caixa mural de dimensions 500x700x250mm amb porta realitzada en xapa d'acer d'espessor 1,5mm. Placa de muntatge realitzada en xapa d'hacer galvanitzat d'espessor 2,5mm. Grau de protecció IP66 segons la norma IEC EN62208; EN60529</t>
  </si>
  <si>
    <t>EQACG</t>
  </si>
  <si>
    <t>EQAC</t>
  </si>
  <si>
    <t>Import</t>
  </si>
  <si>
    <t>Amidam.</t>
  </si>
  <si>
    <t>UA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</si>
</sst>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 &quot;= Activat&quot;"/>
    <numFmt numFmtId="166" formatCode="0.00&quot;/U&quot;"/>
  </numFmts>
  <fonts count="29">
    <font>
      <sz val="12"/>
      <color theme="1"/>
      <name val="Calibri"/>
      <family val="2"/>
      <scheme val="minor"/>
    </font>
    <font>
      <sz val="12"/>
      <color theme="1"/>
      <name val="Calibri"/>
      <family val="2"/>
      <scheme val="minor"/>
    </font>
    <font>
      <b/>
      <sz val="12"/>
      <color theme="1"/>
      <name val="Calibri"/>
      <family val="2"/>
      <scheme val="minor"/>
    </font>
    <font>
      <sz val="11"/>
      <color theme="1"/>
      <name val="Calibri"/>
      <family val="2"/>
      <scheme val="minor"/>
    </font>
    <font>
      <b/>
      <sz val="11"/>
      <color theme="1"/>
      <name val="Calibri"/>
      <family val="2"/>
      <scheme val="minor"/>
    </font>
    <font>
      <b/>
      <sz val="18"/>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sz val="11"/>
      <name val="Calibri"/>
      <family val="2"/>
      <scheme val="minor"/>
    </font>
    <font>
      <b/>
      <sz val="14"/>
      <color theme="1"/>
      <name val="Calibri"/>
      <family val="2"/>
      <scheme val="minor"/>
    </font>
    <font>
      <u/>
      <sz val="12"/>
      <color theme="10"/>
      <name val="Calibri"/>
      <family val="2"/>
      <scheme val="minor"/>
    </font>
    <font>
      <b/>
      <sz val="14"/>
      <name val="Calibri"/>
      <family val="2"/>
      <scheme val="minor"/>
    </font>
    <font>
      <b/>
      <sz val="11"/>
      <name val="Calibri"/>
      <family val="2"/>
      <scheme val="minor"/>
    </font>
    <font>
      <sz val="12"/>
      <name val="Calibri"/>
      <family val="2"/>
      <scheme val="minor"/>
    </font>
    <font>
      <b/>
      <sz val="12"/>
      <name val="Calibri"/>
      <family val="2"/>
      <scheme val="minor"/>
    </font>
    <font>
      <sz val="11"/>
      <name val="Calibri"/>
      <family val="2"/>
    </font>
    <font>
      <b/>
      <u/>
      <sz val="12"/>
      <color theme="1"/>
      <name val="Calibri"/>
      <family val="2"/>
      <scheme val="minor"/>
    </font>
    <font>
      <b/>
      <u/>
      <sz val="14"/>
      <color theme="1"/>
      <name val="Calibri"/>
      <family val="2"/>
      <scheme val="minor"/>
    </font>
    <font>
      <sz val="11"/>
      <color rgb="FF1F497D"/>
      <name val="Calibri"/>
      <family val="2"/>
    </font>
    <font>
      <u/>
      <sz val="14"/>
      <color theme="1"/>
      <name val="Calibri"/>
      <family val="2"/>
      <scheme val="minor"/>
    </font>
    <font>
      <sz val="12"/>
      <color theme="1"/>
      <name val="Calibri (Body)"/>
    </font>
    <font>
      <b/>
      <sz val="14"/>
      <color theme="1"/>
      <name val="Calibri (Body)"/>
    </font>
    <font>
      <b/>
      <sz val="12"/>
      <color theme="1"/>
      <name val="Calibri (Body)"/>
    </font>
    <font>
      <sz val="13"/>
      <color theme="1"/>
      <name val="Calibri"/>
      <family val="2"/>
      <scheme val="minor"/>
    </font>
    <font>
      <sz val="13"/>
      <color theme="1"/>
      <name val="Calibri (Body)"/>
    </font>
    <font>
      <b/>
      <sz val="10"/>
      <color theme="1"/>
      <name val="Calibri"/>
      <family val="2"/>
      <scheme val="minor"/>
    </font>
    <font>
      <sz val="12"/>
      <name val="Calibri (Body)"/>
    </font>
    <font>
      <b/>
      <sz val="12"/>
      <name val="Calibri (Body)"/>
    </font>
  </fonts>
  <fills count="8">
    <fill>
      <patternFill patternType="none"/>
    </fill>
    <fill>
      <patternFill patternType="gray125"/>
    </fill>
    <fill>
      <patternFill patternType="solid">
        <fgColor theme="4"/>
        <bgColor indexed="64"/>
      </patternFill>
    </fill>
    <fill>
      <patternFill patternType="solid">
        <fgColor theme="8" tint="0.39997558519241921"/>
        <bgColor indexed="64"/>
      </patternFill>
    </fill>
    <fill>
      <patternFill patternType="solid">
        <fgColor rgb="FFFFFF00"/>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8" tint="0.79998168889431442"/>
        <bgColor indexed="64"/>
      </patternFill>
    </fill>
  </fills>
  <borders count="5">
    <border>
      <left/>
      <right/>
      <top/>
      <bottom/>
      <diagonal/>
    </border>
    <border>
      <left/>
      <right/>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0" fontId="11" fillId="0" borderId="0" applyNumberFormat="0" applyFill="0" applyBorder="0" applyAlignment="0" applyProtection="0"/>
  </cellStyleXfs>
  <cellXfs count="439">
    <xf numFmtId="0" fontId="0" fillId="0" borderId="0" xfId="0"/>
    <xf numFmtId="164" fontId="0" fillId="0" borderId="0" xfId="0" applyNumberFormat="1" applyAlignment="1">
      <alignment horizontal="center"/>
    </xf>
    <xf numFmtId="0" fontId="0" fillId="0" borderId="0" xfId="0" applyAlignment="1">
      <alignment horizontal="center"/>
    </xf>
    <xf numFmtId="0" fontId="0" fillId="0" borderId="0" xfId="0" applyAlignment="1">
      <alignment horizontal="center" vertical="top"/>
    </xf>
    <xf numFmtId="0" fontId="3" fillId="0" borderId="0" xfId="0" applyFont="1" applyAlignment="1">
      <alignment vertical="top" wrapText="1"/>
    </xf>
    <xf numFmtId="0" fontId="0" fillId="0" borderId="0" xfId="0" applyAlignment="1">
      <alignment horizontal="left" vertical="top"/>
    </xf>
    <xf numFmtId="0" fontId="0" fillId="0" borderId="0" xfId="0" applyAlignment="1">
      <alignment horizontal="right"/>
    </xf>
    <xf numFmtId="164" fontId="0" fillId="0" borderId="0" xfId="0" applyNumberFormat="1" applyAlignment="1">
      <alignment horizontal="center" vertical="top"/>
    </xf>
    <xf numFmtId="0" fontId="4" fillId="0" borderId="0" xfId="0" applyFont="1" applyAlignment="1">
      <alignment horizontal="right" vertical="top" wrapText="1"/>
    </xf>
    <xf numFmtId="164" fontId="5" fillId="0" borderId="0" xfId="0" applyNumberFormat="1" applyFont="1"/>
    <xf numFmtId="0" fontId="6" fillId="0" borderId="0" xfId="0" applyFont="1"/>
    <xf numFmtId="0" fontId="3" fillId="0" borderId="0" xfId="0" applyFont="1" applyAlignment="1">
      <alignment horizontal="center" vertical="top"/>
    </xf>
    <xf numFmtId="164" fontId="0" fillId="0" borderId="0" xfId="0" applyNumberFormat="1" applyAlignment="1">
      <alignment horizontal="right"/>
    </xf>
    <xf numFmtId="0" fontId="0" fillId="0" borderId="1" xfId="0" applyBorder="1" applyAlignment="1">
      <alignment horizontal="center" vertical="top"/>
    </xf>
    <xf numFmtId="0" fontId="3" fillId="0" borderId="1" xfId="0" applyFont="1" applyBorder="1" applyAlignment="1">
      <alignment vertical="top" wrapText="1"/>
    </xf>
    <xf numFmtId="164" fontId="0" fillId="0" borderId="0" xfId="0" applyNumberFormat="1"/>
    <xf numFmtId="9" fontId="0" fillId="0" borderId="0" xfId="0" applyNumberFormat="1" applyAlignment="1">
      <alignment horizontal="center"/>
    </xf>
    <xf numFmtId="0" fontId="4" fillId="0" borderId="0" xfId="0" applyFont="1" applyAlignment="1">
      <alignment vertical="top" wrapText="1"/>
    </xf>
    <xf numFmtId="0" fontId="0" fillId="2" borderId="0" xfId="0" applyFill="1"/>
    <xf numFmtId="164" fontId="0" fillId="2" borderId="0" xfId="0" applyNumberFormat="1" applyFill="1"/>
    <xf numFmtId="0" fontId="0" fillId="2" borderId="0" xfId="0" applyFill="1" applyAlignment="1">
      <alignment horizontal="center"/>
    </xf>
    <xf numFmtId="0" fontId="0" fillId="2" borderId="0" xfId="0" applyFill="1" applyAlignment="1">
      <alignment horizontal="center" vertical="top"/>
    </xf>
    <xf numFmtId="0" fontId="2" fillId="2" borderId="0" xfId="0" applyFont="1" applyFill="1" applyAlignment="1">
      <alignment vertical="top" wrapText="1"/>
    </xf>
    <xf numFmtId="0" fontId="0" fillId="2" borderId="0" xfId="0" applyFill="1" applyAlignment="1">
      <alignment horizontal="left" vertical="top"/>
    </xf>
    <xf numFmtId="0" fontId="0" fillId="2" borderId="0" xfId="0" applyFill="1" applyAlignment="1">
      <alignment horizontal="right"/>
    </xf>
    <xf numFmtId="164" fontId="7" fillId="0" borderId="0" xfId="0" applyNumberFormat="1" applyFont="1" applyAlignment="1">
      <alignment horizontal="center"/>
    </xf>
    <xf numFmtId="9" fontId="0" fillId="0" borderId="0" xfId="0" applyNumberFormat="1"/>
    <xf numFmtId="0" fontId="7" fillId="0" borderId="0" xfId="0" applyFont="1" applyAlignment="1">
      <alignment horizontal="center" vertical="top"/>
    </xf>
    <xf numFmtId="0" fontId="3" fillId="0" borderId="0" xfId="0" applyFont="1" applyAlignment="1">
      <alignment horizontal="left" vertical="top"/>
    </xf>
    <xf numFmtId="0" fontId="0" fillId="0" borderId="1" xfId="0" applyBorder="1"/>
    <xf numFmtId="164" fontId="0" fillId="2" borderId="0" xfId="0" applyNumberFormat="1" applyFill="1" applyAlignment="1">
      <alignment horizontal="center"/>
    </xf>
    <xf numFmtId="164" fontId="7" fillId="2" borderId="0" xfId="0" applyNumberFormat="1" applyFont="1" applyFill="1" applyAlignment="1">
      <alignment horizontal="center"/>
    </xf>
    <xf numFmtId="9" fontId="0" fillId="2" borderId="0" xfId="0" applyNumberFormat="1" applyFill="1"/>
    <xf numFmtId="0" fontId="3" fillId="2" borderId="0" xfId="0" applyFont="1" applyFill="1" applyAlignment="1">
      <alignment horizontal="center" vertical="top"/>
    </xf>
    <xf numFmtId="0" fontId="7" fillId="2" borderId="0" xfId="0" applyFont="1" applyFill="1" applyAlignment="1">
      <alignment horizontal="center" vertical="top"/>
    </xf>
    <xf numFmtId="0" fontId="3" fillId="2" borderId="0" xfId="0" applyFont="1" applyFill="1" applyAlignment="1">
      <alignment horizontal="left" vertical="top"/>
    </xf>
    <xf numFmtId="0" fontId="7" fillId="0" borderId="0" xfId="0" applyFont="1" applyAlignment="1">
      <alignment horizontal="left" vertical="top"/>
    </xf>
    <xf numFmtId="164" fontId="8" fillId="0" borderId="0" xfId="0" applyNumberFormat="1" applyFont="1" applyAlignment="1">
      <alignment horizontal="center"/>
    </xf>
    <xf numFmtId="0" fontId="3" fillId="0" borderId="1" xfId="0" applyFont="1" applyBorder="1" applyAlignment="1">
      <alignment horizontal="center" vertical="top"/>
    </xf>
    <xf numFmtId="0" fontId="9" fillId="0" borderId="1" xfId="0" applyFont="1" applyBorder="1" applyAlignment="1">
      <alignment horizontal="left" vertical="top" wrapText="1"/>
    </xf>
    <xf numFmtId="0" fontId="4" fillId="0" borderId="0" xfId="0" applyFont="1" applyAlignment="1">
      <alignment horizontal="center" vertical="top"/>
    </xf>
    <xf numFmtId="0" fontId="4" fillId="0" borderId="0" xfId="0" applyFont="1" applyAlignment="1">
      <alignment horizontal="left" vertical="top"/>
    </xf>
    <xf numFmtId="0" fontId="4" fillId="0" borderId="0" xfId="0" applyFont="1" applyAlignment="1">
      <alignment horizontal="left" vertical="top" wrapText="1"/>
    </xf>
    <xf numFmtId="0" fontId="3" fillId="3" borderId="0" xfId="0" applyFont="1" applyFill="1" applyAlignment="1">
      <alignment horizontal="center" vertical="top"/>
    </xf>
    <xf numFmtId="0" fontId="4" fillId="3" borderId="0" xfId="0" applyFont="1" applyFill="1" applyAlignment="1">
      <alignment vertical="top" wrapText="1"/>
    </xf>
    <xf numFmtId="0" fontId="3" fillId="3" borderId="0" xfId="0" applyFont="1" applyFill="1" applyAlignment="1">
      <alignment horizontal="left" vertical="top"/>
    </xf>
    <xf numFmtId="165" fontId="3" fillId="0" borderId="0" xfId="2" applyNumberFormat="1" applyAlignment="1">
      <alignment horizontal="center"/>
    </xf>
    <xf numFmtId="164" fontId="10" fillId="0" borderId="0" xfId="0" applyNumberFormat="1" applyFont="1"/>
    <xf numFmtId="164" fontId="10" fillId="0" borderId="0" xfId="0" applyNumberFormat="1" applyFont="1" applyAlignment="1">
      <alignment horizontal="center"/>
    </xf>
    <xf numFmtId="0" fontId="10" fillId="0" borderId="0" xfId="0" applyFont="1"/>
    <xf numFmtId="0" fontId="3" fillId="0" borderId="0" xfId="0" applyFont="1" applyAlignment="1">
      <alignment horizontal="left" vertical="top" wrapText="1"/>
    </xf>
    <xf numFmtId="0" fontId="0" fillId="4" borderId="0" xfId="0" applyFill="1" applyAlignment="1">
      <alignment horizontal="center"/>
    </xf>
    <xf numFmtId="0" fontId="2" fillId="0" borderId="0" xfId="0" applyFont="1" applyAlignment="1">
      <alignment horizontal="right"/>
    </xf>
    <xf numFmtId="0" fontId="3" fillId="0" borderId="1" xfId="0" applyFont="1" applyBorder="1" applyAlignment="1">
      <alignment horizontal="left" vertical="top" wrapText="1"/>
    </xf>
    <xf numFmtId="0" fontId="4" fillId="0" borderId="1" xfId="0" applyFont="1" applyBorder="1" applyAlignment="1">
      <alignment horizontal="center" vertical="top"/>
    </xf>
    <xf numFmtId="0" fontId="3" fillId="0" borderId="1" xfId="0" applyFont="1" applyBorder="1" applyAlignment="1">
      <alignment wrapText="1"/>
    </xf>
    <xf numFmtId="0" fontId="0" fillId="3" borderId="0" xfId="0" applyFill="1"/>
    <xf numFmtId="165" fontId="3" fillId="3" borderId="0" xfId="2" applyNumberFormat="1" applyFill="1" applyAlignment="1">
      <alignment horizontal="center"/>
    </xf>
    <xf numFmtId="164" fontId="0" fillId="3" borderId="0" xfId="0" applyNumberFormat="1" applyFill="1"/>
    <xf numFmtId="164" fontId="0" fillId="3" borderId="0" xfId="0" applyNumberFormat="1" applyFill="1" applyAlignment="1">
      <alignment horizontal="center"/>
    </xf>
    <xf numFmtId="0" fontId="0" fillId="3" borderId="0" xfId="0" applyFill="1" applyAlignment="1">
      <alignment horizontal="right"/>
    </xf>
    <xf numFmtId="0" fontId="0" fillId="3" borderId="0" xfId="0" applyFill="1" applyAlignment="1">
      <alignment horizontal="center"/>
    </xf>
    <xf numFmtId="0" fontId="0" fillId="5" borderId="0" xfId="0" applyFill="1"/>
    <xf numFmtId="165" fontId="3" fillId="5" borderId="0" xfId="2" applyNumberFormat="1" applyFill="1" applyAlignment="1">
      <alignment horizontal="center"/>
    </xf>
    <xf numFmtId="164" fontId="0" fillId="5" borderId="0" xfId="0" applyNumberFormat="1" applyFill="1"/>
    <xf numFmtId="164" fontId="0" fillId="5" borderId="0" xfId="0" applyNumberFormat="1" applyFill="1" applyAlignment="1">
      <alignment horizontal="center"/>
    </xf>
    <xf numFmtId="0" fontId="0" fillId="5" borderId="0" xfId="0" applyFill="1" applyAlignment="1">
      <alignment horizontal="right"/>
    </xf>
    <xf numFmtId="0" fontId="3" fillId="5" borderId="0" xfId="0" applyFont="1" applyFill="1" applyAlignment="1">
      <alignment horizontal="center" vertical="top"/>
    </xf>
    <xf numFmtId="0" fontId="2" fillId="5" borderId="0" xfId="0" applyFont="1" applyFill="1" applyAlignment="1">
      <alignment vertical="top" wrapText="1"/>
    </xf>
    <xf numFmtId="0" fontId="3" fillId="5" borderId="0" xfId="0" applyFont="1" applyFill="1" applyAlignment="1">
      <alignment horizontal="left" vertical="top"/>
    </xf>
    <xf numFmtId="0" fontId="0" fillId="5" borderId="0" xfId="0" applyFill="1" applyAlignment="1">
      <alignment horizontal="center"/>
    </xf>
    <xf numFmtId="0" fontId="4" fillId="0" borderId="1" xfId="0" applyFont="1" applyBorder="1" applyAlignment="1">
      <alignment vertical="top" wrapText="1"/>
    </xf>
    <xf numFmtId="0" fontId="12" fillId="0" borderId="0" xfId="3" applyFont="1" applyFill="1" applyAlignment="1"/>
    <xf numFmtId="0" fontId="9" fillId="0" borderId="0" xfId="3" applyFont="1" applyFill="1" applyAlignment="1">
      <alignment horizontal="center" vertical="top"/>
    </xf>
    <xf numFmtId="0" fontId="9" fillId="0" borderId="0" xfId="3" applyFont="1" applyFill="1" applyAlignment="1">
      <alignment horizontal="left" vertical="top" wrapText="1"/>
    </xf>
    <xf numFmtId="0" fontId="13" fillId="0" borderId="1" xfId="3" applyFont="1" applyFill="1" applyBorder="1" applyAlignment="1">
      <alignment horizontal="center" vertical="top"/>
    </xf>
    <xf numFmtId="0" fontId="9" fillId="0" borderId="1" xfId="3" applyFont="1" applyFill="1" applyBorder="1" applyAlignment="1">
      <alignment horizontal="left" vertical="top" wrapText="1"/>
    </xf>
    <xf numFmtId="0" fontId="14" fillId="0" borderId="0" xfId="3" applyFont="1" applyFill="1" applyAlignment="1"/>
    <xf numFmtId="0" fontId="13" fillId="0" borderId="0" xfId="3" applyFont="1" applyFill="1" applyAlignment="1">
      <alignment horizontal="left" vertical="top" wrapText="1"/>
    </xf>
    <xf numFmtId="164" fontId="10" fillId="5" borderId="0" xfId="0" applyNumberFormat="1" applyFont="1" applyFill="1"/>
    <xf numFmtId="164" fontId="10" fillId="5" borderId="0" xfId="0" applyNumberFormat="1" applyFont="1" applyFill="1" applyAlignment="1">
      <alignment horizontal="center"/>
    </xf>
    <xf numFmtId="0" fontId="12" fillId="5" borderId="0" xfId="3" applyFont="1" applyFill="1" applyAlignment="1"/>
    <xf numFmtId="0" fontId="13" fillId="5" borderId="0" xfId="3" applyFont="1" applyFill="1" applyAlignment="1">
      <alignment horizontal="center" vertical="top"/>
    </xf>
    <xf numFmtId="0" fontId="15" fillId="5" borderId="0" xfId="3" applyFont="1" applyFill="1" applyAlignment="1">
      <alignment horizontal="left" vertical="top" wrapText="1"/>
    </xf>
    <xf numFmtId="0" fontId="3" fillId="5" borderId="0" xfId="0" applyFont="1" applyFill="1" applyAlignment="1">
      <alignment horizontal="right"/>
    </xf>
    <xf numFmtId="164" fontId="10" fillId="3" borderId="0" xfId="0" applyNumberFormat="1" applyFont="1" applyFill="1"/>
    <xf numFmtId="164" fontId="10" fillId="3" borderId="0" xfId="0" applyNumberFormat="1" applyFont="1" applyFill="1" applyAlignment="1">
      <alignment horizontal="center"/>
    </xf>
    <xf numFmtId="0" fontId="12" fillId="3" borderId="0" xfId="3" applyFont="1" applyFill="1" applyAlignment="1"/>
    <xf numFmtId="0" fontId="13" fillId="3" borderId="0" xfId="3" applyFont="1" applyFill="1" applyAlignment="1">
      <alignment horizontal="center" vertical="top"/>
    </xf>
    <xf numFmtId="0" fontId="13" fillId="3" borderId="0" xfId="3" applyFont="1" applyFill="1" applyAlignment="1">
      <alignment horizontal="left" vertical="top" wrapText="1"/>
    </xf>
    <xf numFmtId="0" fontId="13" fillId="0" borderId="0" xfId="3" applyFont="1" applyFill="1" applyAlignment="1">
      <alignment vertical="top" wrapText="1"/>
    </xf>
    <xf numFmtId="0" fontId="13" fillId="3" borderId="0" xfId="3" applyFont="1" applyFill="1" applyAlignment="1">
      <alignment vertical="top" wrapText="1"/>
    </xf>
    <xf numFmtId="0" fontId="3" fillId="0" borderId="0" xfId="2" applyAlignment="1">
      <alignment vertical="top" wrapText="1"/>
    </xf>
    <xf numFmtId="0" fontId="3" fillId="0" borderId="1" xfId="2" applyBorder="1" applyAlignment="1">
      <alignment vertical="top" wrapText="1"/>
    </xf>
    <xf numFmtId="0" fontId="4" fillId="0" borderId="0" xfId="2" applyFont="1" applyAlignment="1">
      <alignment vertical="top" wrapText="1"/>
    </xf>
    <xf numFmtId="0" fontId="3" fillId="0" borderId="1" xfId="0" applyFont="1" applyBorder="1" applyAlignment="1">
      <alignment vertical="top"/>
    </xf>
    <xf numFmtId="0" fontId="3" fillId="0" borderId="0" xfId="0" applyFont="1" applyAlignment="1">
      <alignment vertical="top"/>
    </xf>
    <xf numFmtId="0" fontId="9" fillId="0" borderId="0" xfId="0" applyFont="1" applyAlignment="1">
      <alignment horizontal="left" vertical="top" wrapText="1"/>
    </xf>
    <xf numFmtId="0" fontId="0" fillId="0" borderId="0" xfId="0" applyAlignment="1">
      <alignment horizontal="center" vertical="center"/>
    </xf>
    <xf numFmtId="0" fontId="9" fillId="0" borderId="0" xfId="0" applyFont="1" applyAlignment="1">
      <alignment vertical="top" wrapText="1"/>
    </xf>
    <xf numFmtId="0" fontId="9" fillId="0" borderId="1" xfId="0" applyFont="1" applyBorder="1" applyAlignment="1">
      <alignment vertical="top" wrapText="1"/>
    </xf>
    <xf numFmtId="1" fontId="0" fillId="0" borderId="0" xfId="0" applyNumberFormat="1" applyAlignment="1">
      <alignment horizontal="center" vertical="center"/>
    </xf>
    <xf numFmtId="0" fontId="2" fillId="0" borderId="0" xfId="0" applyFont="1"/>
    <xf numFmtId="0" fontId="13" fillId="0" borderId="0" xfId="0" applyFont="1" applyAlignment="1">
      <alignment horizontal="left" vertical="top" wrapText="1"/>
    </xf>
    <xf numFmtId="164" fontId="17" fillId="0" borderId="0" xfId="0" applyNumberFormat="1" applyFont="1" applyAlignment="1">
      <alignment horizontal="center"/>
    </xf>
    <xf numFmtId="164" fontId="0" fillId="0" borderId="0" xfId="0" applyNumberFormat="1" applyAlignment="1">
      <alignment horizontal="center" wrapText="1"/>
    </xf>
    <xf numFmtId="0" fontId="13" fillId="0" borderId="0" xfId="0" applyFont="1" applyAlignment="1">
      <alignment vertical="top" wrapText="1"/>
    </xf>
    <xf numFmtId="0" fontId="0" fillId="6" borderId="0" xfId="0" applyFill="1"/>
    <xf numFmtId="165" fontId="3" fillId="6" borderId="0" xfId="2" applyNumberFormat="1" applyFill="1" applyAlignment="1">
      <alignment horizontal="center"/>
    </xf>
    <xf numFmtId="164" fontId="0" fillId="6" borderId="0" xfId="0" applyNumberFormat="1" applyFill="1" applyAlignment="1">
      <alignment horizontal="center"/>
    </xf>
    <xf numFmtId="164" fontId="0" fillId="6" borderId="0" xfId="0" applyNumberFormat="1" applyFill="1" applyAlignment="1">
      <alignment horizontal="center" wrapText="1"/>
    </xf>
    <xf numFmtId="0" fontId="0" fillId="6" borderId="0" xfId="0" applyFill="1" applyAlignment="1">
      <alignment horizontal="right" wrapText="1"/>
    </xf>
    <xf numFmtId="0" fontId="4" fillId="6" borderId="0" xfId="0" applyFont="1" applyFill="1" applyAlignment="1">
      <alignment horizontal="center" vertical="top" wrapText="1"/>
    </xf>
    <xf numFmtId="0" fontId="3" fillId="6" borderId="0" xfId="0" applyFont="1" applyFill="1" applyAlignment="1">
      <alignment horizontal="center" vertical="top"/>
    </xf>
    <xf numFmtId="0" fontId="4" fillId="6" borderId="0" xfId="0" applyFont="1" applyFill="1" applyAlignment="1">
      <alignment vertical="top" wrapText="1"/>
    </xf>
    <xf numFmtId="0" fontId="3" fillId="6" borderId="0" xfId="0" applyFont="1" applyFill="1" applyAlignment="1">
      <alignment horizontal="left" vertical="top"/>
    </xf>
    <xf numFmtId="0" fontId="0" fillId="6" borderId="0" xfId="0" applyFill="1" applyAlignment="1">
      <alignment horizontal="center"/>
    </xf>
    <xf numFmtId="0" fontId="0" fillId="6" borderId="0" xfId="0" applyFill="1" applyAlignment="1">
      <alignment horizontal="right"/>
    </xf>
    <xf numFmtId="165" fontId="3" fillId="0" borderId="0" xfId="2" applyNumberFormat="1"/>
    <xf numFmtId="0" fontId="3" fillId="0" borderId="0" xfId="0" applyFont="1" applyAlignment="1">
      <alignment horizontal="center" vertical="top" wrapText="1"/>
    </xf>
    <xf numFmtId="0" fontId="3" fillId="0" borderId="1" xfId="0" applyFont="1" applyBorder="1" applyAlignment="1">
      <alignment horizontal="center" vertical="top" wrapText="1"/>
    </xf>
    <xf numFmtId="0" fontId="4" fillId="0" borderId="0" xfId="0" applyFont="1" applyAlignment="1">
      <alignment horizontal="center" vertical="top" wrapText="1"/>
    </xf>
    <xf numFmtId="164" fontId="0" fillId="0" borderId="0" xfId="0" applyNumberFormat="1" applyAlignment="1">
      <alignment wrapText="1"/>
    </xf>
    <xf numFmtId="165" fontId="10" fillId="0" borderId="0" xfId="2" applyNumberFormat="1" applyFont="1" applyAlignment="1">
      <alignment horizontal="center"/>
    </xf>
    <xf numFmtId="164" fontId="18" fillId="0" borderId="0" xfId="0" applyNumberFormat="1" applyFont="1" applyAlignment="1">
      <alignment horizontal="center"/>
    </xf>
    <xf numFmtId="0" fontId="19" fillId="0" borderId="0" xfId="0" applyFont="1" applyAlignment="1">
      <alignment vertical="center" wrapText="1"/>
    </xf>
    <xf numFmtId="0" fontId="8" fillId="0" borderId="0" xfId="0" applyFont="1" applyAlignment="1">
      <alignment horizontal="center"/>
    </xf>
    <xf numFmtId="0" fontId="10" fillId="0" borderId="0" xfId="0" applyFont="1" applyAlignment="1">
      <alignment horizontal="right"/>
    </xf>
    <xf numFmtId="0" fontId="9" fillId="0" borderId="0" xfId="0" applyFont="1" applyAlignment="1">
      <alignment wrapText="1"/>
    </xf>
    <xf numFmtId="0" fontId="10" fillId="6" borderId="0" xfId="0" applyFont="1" applyFill="1"/>
    <xf numFmtId="165" fontId="10" fillId="6" borderId="0" xfId="2" applyNumberFormat="1" applyFont="1" applyFill="1" applyAlignment="1">
      <alignment horizontal="center"/>
    </xf>
    <xf numFmtId="164" fontId="18" fillId="6" borderId="0" xfId="0" applyNumberFormat="1" applyFont="1" applyFill="1" applyAlignment="1">
      <alignment horizontal="center"/>
    </xf>
    <xf numFmtId="0" fontId="3" fillId="0" borderId="0" xfId="0" applyFont="1" applyAlignment="1">
      <alignment horizontal="center"/>
    </xf>
    <xf numFmtId="0" fontId="10" fillId="0" borderId="0" xfId="0" applyFont="1" applyAlignment="1">
      <alignment horizontal="left"/>
    </xf>
    <xf numFmtId="0" fontId="4" fillId="0" borderId="1" xfId="0" applyFont="1" applyBorder="1" applyAlignment="1">
      <alignment horizontal="center" vertical="top" wrapText="1"/>
    </xf>
    <xf numFmtId="0" fontId="8" fillId="6" borderId="0" xfId="0" applyFont="1" applyFill="1"/>
    <xf numFmtId="165" fontId="8" fillId="6" borderId="0" xfId="2" applyNumberFormat="1" applyFont="1" applyFill="1" applyAlignment="1">
      <alignment horizontal="center"/>
    </xf>
    <xf numFmtId="164" fontId="20" fillId="6" borderId="0" xfId="0" applyNumberFormat="1" applyFont="1" applyFill="1" applyAlignment="1">
      <alignment horizontal="center"/>
    </xf>
    <xf numFmtId="0" fontId="3" fillId="6" borderId="0" xfId="0" applyFont="1" applyFill="1" applyAlignment="1">
      <alignment horizontal="center" vertical="top" wrapText="1"/>
    </xf>
    <xf numFmtId="0" fontId="13" fillId="6" borderId="0" xfId="0" applyFont="1" applyFill="1" applyAlignment="1">
      <alignment vertical="top" wrapText="1"/>
    </xf>
    <xf numFmtId="164" fontId="0" fillId="6" borderId="0" xfId="0" applyNumberFormat="1" applyFill="1"/>
    <xf numFmtId="0" fontId="3" fillId="6" borderId="0" xfId="0" applyFont="1" applyFill="1" applyAlignment="1">
      <alignment horizontal="left" vertical="top" wrapText="1"/>
    </xf>
    <xf numFmtId="0" fontId="0" fillId="6" borderId="0" xfId="0" applyFill="1" applyAlignment="1">
      <alignment horizontal="right" vertical="top" wrapText="1"/>
    </xf>
    <xf numFmtId="0" fontId="0" fillId="0" borderId="0" xfId="0" applyAlignment="1">
      <alignment wrapText="1"/>
    </xf>
    <xf numFmtId="0" fontId="4" fillId="6" borderId="0" xfId="0" applyFont="1" applyFill="1" applyAlignment="1">
      <alignment horizontal="left" vertical="top" wrapText="1"/>
    </xf>
    <xf numFmtId="0" fontId="4" fillId="3" borderId="0" xfId="0" applyFont="1" applyFill="1" applyAlignment="1">
      <alignment horizontal="center" vertical="top" wrapText="1"/>
    </xf>
    <xf numFmtId="0" fontId="4" fillId="3" borderId="0" xfId="0" applyFont="1" applyFill="1" applyAlignment="1">
      <alignment horizontal="left" vertical="top" wrapText="1"/>
    </xf>
    <xf numFmtId="0" fontId="3" fillId="3" borderId="0" xfId="0" applyFont="1" applyFill="1" applyAlignment="1">
      <alignment horizontal="center" vertical="top" wrapText="1"/>
    </xf>
    <xf numFmtId="0" fontId="0" fillId="3" borderId="0" xfId="0" applyFill="1" applyAlignment="1">
      <alignment horizontal="right" vertical="top" wrapText="1"/>
    </xf>
    <xf numFmtId="0" fontId="0" fillId="0" borderId="0" xfId="0" applyAlignment="1">
      <alignment horizontal="center" vertical="top" wrapText="1"/>
    </xf>
    <xf numFmtId="0" fontId="0" fillId="7" borderId="0" xfId="0" applyFill="1"/>
    <xf numFmtId="165" fontId="3" fillId="7" borderId="0" xfId="2" applyNumberFormat="1" applyFill="1" applyAlignment="1">
      <alignment horizontal="center"/>
    </xf>
    <xf numFmtId="164" fontId="0" fillId="7" borderId="0" xfId="0" applyNumberFormat="1" applyFill="1" applyAlignment="1">
      <alignment horizontal="center"/>
    </xf>
    <xf numFmtId="0" fontId="0" fillId="7" borderId="0" xfId="0" applyFill="1" applyAlignment="1">
      <alignment horizontal="center"/>
    </xf>
    <xf numFmtId="0" fontId="4" fillId="7" borderId="0" xfId="0" applyFont="1" applyFill="1" applyAlignment="1">
      <alignment horizontal="center" vertical="top" wrapText="1"/>
    </xf>
    <xf numFmtId="0" fontId="3" fillId="7" borderId="0" xfId="0" applyFont="1" applyFill="1" applyAlignment="1">
      <alignment horizontal="center" vertical="top"/>
    </xf>
    <xf numFmtId="0" fontId="4" fillId="7" borderId="0" xfId="0" applyFont="1" applyFill="1" applyAlignment="1">
      <alignment vertical="top" wrapText="1"/>
    </xf>
    <xf numFmtId="0" fontId="3" fillId="7" borderId="0" xfId="0" applyFont="1" applyFill="1" applyAlignment="1">
      <alignment horizontal="center" vertical="top" wrapText="1"/>
    </xf>
    <xf numFmtId="0" fontId="3" fillId="7" borderId="0" xfId="0" applyFont="1" applyFill="1" applyAlignment="1">
      <alignment horizontal="left" vertical="top" wrapText="1"/>
    </xf>
    <xf numFmtId="0" fontId="0" fillId="7" borderId="0" xfId="0" applyFill="1" applyAlignment="1">
      <alignment horizontal="right" vertical="top" wrapText="1"/>
    </xf>
    <xf numFmtId="164" fontId="0" fillId="0" borderId="0" xfId="0" applyNumberFormat="1" applyAlignment="1">
      <alignment horizontal="center" vertical="center"/>
    </xf>
    <xf numFmtId="0" fontId="0" fillId="7" borderId="0" xfId="0" applyFill="1" applyAlignment="1">
      <alignment horizontal="center" wrapText="1"/>
    </xf>
    <xf numFmtId="0" fontId="4" fillId="7" borderId="0" xfId="0" applyFont="1" applyFill="1" applyAlignment="1">
      <alignment horizontal="center" vertical="top"/>
    </xf>
    <xf numFmtId="0" fontId="3" fillId="7" borderId="0" xfId="0" applyFont="1" applyFill="1" applyAlignment="1">
      <alignment horizontal="left" vertical="top"/>
    </xf>
    <xf numFmtId="0" fontId="0" fillId="7" borderId="0" xfId="0" applyFill="1" applyAlignment="1">
      <alignment horizontal="right"/>
    </xf>
    <xf numFmtId="0" fontId="0" fillId="0" borderId="0" xfId="0" applyAlignment="1">
      <alignment horizontal="center" wrapText="1"/>
    </xf>
    <xf numFmtId="0" fontId="4" fillId="7" borderId="0" xfId="0" applyFont="1" applyFill="1" applyAlignment="1">
      <alignment horizontal="left" vertical="top" wrapText="1"/>
    </xf>
    <xf numFmtId="0" fontId="0" fillId="6" borderId="0" xfId="0" applyFill="1" applyAlignment="1">
      <alignment horizontal="center" wrapText="1"/>
    </xf>
    <xf numFmtId="0" fontId="13" fillId="0" borderId="1" xfId="0" applyFont="1" applyBorder="1" applyAlignment="1">
      <alignment vertical="top" wrapText="1"/>
    </xf>
    <xf numFmtId="0" fontId="0" fillId="3" borderId="0" xfId="0" applyFill="1" applyAlignment="1">
      <alignment horizontal="center" wrapText="1"/>
    </xf>
    <xf numFmtId="0" fontId="2" fillId="0" borderId="0" xfId="0" applyFont="1" applyAlignment="1">
      <alignment horizontal="center"/>
    </xf>
    <xf numFmtId="164" fontId="2" fillId="0" borderId="0" xfId="0" applyNumberFormat="1" applyFont="1" applyAlignment="1">
      <alignment horizontal="center"/>
    </xf>
    <xf numFmtId="0" fontId="2" fillId="0" borderId="0" xfId="0" applyFont="1" applyAlignment="1">
      <alignment horizontal="center" vertical="center"/>
    </xf>
    <xf numFmtId="0" fontId="3" fillId="0" borderId="0" xfId="0" applyFont="1" applyAlignment="1">
      <alignment horizontal="left" wrapText="1"/>
    </xf>
    <xf numFmtId="0" fontId="0" fillId="0" borderId="0" xfId="0" applyAlignment="1">
      <alignment horizontal="left" vertical="center"/>
    </xf>
    <xf numFmtId="0" fontId="0" fillId="0" borderId="0" xfId="0" applyAlignment="1">
      <alignment vertical="top"/>
    </xf>
    <xf numFmtId="164" fontId="2" fillId="0" borderId="2" xfId="0" applyNumberFormat="1" applyFont="1" applyBorder="1" applyAlignment="1">
      <alignment horizontal="center" vertical="top"/>
    </xf>
    <xf numFmtId="0" fontId="0" fillId="0" borderId="2" xfId="0" applyBorder="1" applyAlignment="1">
      <alignment horizontal="center" vertical="top"/>
    </xf>
    <xf numFmtId="164" fontId="0" fillId="0" borderId="2" xfId="0" applyNumberFormat="1" applyBorder="1" applyAlignment="1">
      <alignment horizontal="center" vertical="top"/>
    </xf>
    <xf numFmtId="0" fontId="4" fillId="0" borderId="2" xfId="0" applyFont="1" applyBorder="1" applyAlignment="1">
      <alignment horizontal="right" vertical="top" wrapText="1"/>
    </xf>
    <xf numFmtId="0" fontId="0" fillId="0" borderId="2" xfId="0" applyBorder="1" applyAlignment="1">
      <alignment horizontal="left" vertical="top"/>
    </xf>
    <xf numFmtId="164" fontId="0" fillId="0" borderId="1" xfId="0" applyNumberFormat="1" applyBorder="1" applyAlignment="1">
      <alignment horizontal="center"/>
    </xf>
    <xf numFmtId="2" fontId="0" fillId="0" borderId="1" xfId="0" applyNumberFormat="1" applyBorder="1" applyAlignment="1">
      <alignment horizontal="center" vertical="center"/>
    </xf>
    <xf numFmtId="0" fontId="3" fillId="0" borderId="1" xfId="0" applyFont="1" applyBorder="1" applyAlignment="1">
      <alignment horizontal="left" wrapText="1"/>
    </xf>
    <xf numFmtId="0" fontId="0" fillId="0" borderId="1" xfId="0" applyBorder="1" applyAlignment="1">
      <alignment horizontal="center" vertical="center"/>
    </xf>
    <xf numFmtId="0" fontId="0" fillId="0" borderId="1" xfId="0" applyBorder="1" applyAlignment="1">
      <alignment horizontal="left" vertical="center"/>
    </xf>
    <xf numFmtId="2" fontId="0" fillId="0" borderId="0" xfId="0" applyNumberFormat="1" applyAlignment="1">
      <alignment horizontal="center" vertical="center"/>
    </xf>
    <xf numFmtId="0" fontId="3" fillId="0" borderId="0" xfId="0" applyFont="1"/>
    <xf numFmtId="2" fontId="0" fillId="6" borderId="0" xfId="0" applyNumberFormat="1" applyFill="1" applyAlignment="1">
      <alignment horizontal="center" vertical="center"/>
    </xf>
    <xf numFmtId="0" fontId="2" fillId="6" borderId="0" xfId="0" applyFont="1" applyFill="1" applyAlignment="1">
      <alignment horizontal="left" vertical="center"/>
    </xf>
    <xf numFmtId="0" fontId="0" fillId="6" borderId="0" xfId="0" applyFill="1" applyAlignment="1">
      <alignment horizontal="center" vertical="center"/>
    </xf>
    <xf numFmtId="2" fontId="0" fillId="0" borderId="2" xfId="0" applyNumberFormat="1" applyBorder="1" applyAlignment="1">
      <alignment horizontal="center" vertical="top"/>
    </xf>
    <xf numFmtId="0" fontId="4" fillId="0" borderId="0" xfId="0" applyFont="1" applyAlignment="1">
      <alignment horizontal="left" wrapText="1"/>
    </xf>
    <xf numFmtId="0" fontId="2" fillId="0" borderId="0" xfId="0" applyFont="1" applyAlignment="1">
      <alignment horizontal="left" wrapText="1"/>
    </xf>
    <xf numFmtId="164" fontId="2" fillId="6" borderId="0" xfId="0" applyNumberFormat="1" applyFont="1" applyFill="1" applyAlignment="1">
      <alignment horizontal="center"/>
    </xf>
    <xf numFmtId="164" fontId="2" fillId="0" borderId="2" xfId="0" applyNumberFormat="1" applyFont="1" applyBorder="1" applyAlignment="1">
      <alignment vertical="top"/>
    </xf>
    <xf numFmtId="0" fontId="4" fillId="0" borderId="2" xfId="0" applyFont="1" applyBorder="1" applyAlignment="1">
      <alignment horizontal="left" vertical="top" wrapText="1"/>
    </xf>
    <xf numFmtId="164" fontId="14" fillId="0" borderId="0" xfId="3" applyNumberFormat="1" applyFont="1" applyFill="1" applyBorder="1" applyAlignment="1">
      <alignment horizontal="center" vertical="center"/>
    </xf>
    <xf numFmtId="164" fontId="0" fillId="0" borderId="1" xfId="0" applyNumberFormat="1" applyBorder="1" applyAlignment="1">
      <alignment horizontal="center" vertical="center"/>
    </xf>
    <xf numFmtId="0" fontId="0" fillId="0" borderId="1" xfId="0" applyBorder="1" applyAlignment="1">
      <alignment horizontal="left" wrapText="1"/>
    </xf>
    <xf numFmtId="0" fontId="14" fillId="0" borderId="0" xfId="3" applyFont="1" applyFill="1" applyBorder="1" applyAlignment="1">
      <alignment horizontal="left" wrapText="1"/>
    </xf>
    <xf numFmtId="0" fontId="0" fillId="0" borderId="0" xfId="0" applyAlignment="1">
      <alignment horizontal="left"/>
    </xf>
    <xf numFmtId="0" fontId="15" fillId="0" borderId="0" xfId="3" applyFont="1" applyFill="1" applyBorder="1" applyAlignment="1">
      <alignment horizontal="left" wrapText="1"/>
    </xf>
    <xf numFmtId="0" fontId="2" fillId="6" borderId="0" xfId="0" applyFont="1" applyFill="1"/>
    <xf numFmtId="0" fontId="2" fillId="6" borderId="0" xfId="0" applyFont="1" applyFill="1" applyAlignment="1">
      <alignment horizontal="center"/>
    </xf>
    <xf numFmtId="2" fontId="2" fillId="6" borderId="0" xfId="0" applyNumberFormat="1" applyFont="1" applyFill="1" applyAlignment="1">
      <alignment horizontal="center" vertical="center"/>
    </xf>
    <xf numFmtId="0" fontId="15" fillId="6" borderId="0" xfId="3" applyFont="1" applyFill="1" applyBorder="1" applyAlignment="1">
      <alignment horizontal="left"/>
    </xf>
    <xf numFmtId="0" fontId="4" fillId="6" borderId="0" xfId="0" applyFont="1" applyFill="1" applyAlignment="1">
      <alignment horizontal="center" vertical="center"/>
    </xf>
    <xf numFmtId="0" fontId="13" fillId="0" borderId="2" xfId="3" applyFont="1" applyFill="1" applyBorder="1" applyAlignment="1">
      <alignment horizontal="right" vertical="top" wrapText="1"/>
    </xf>
    <xf numFmtId="0" fontId="3" fillId="0" borderId="1" xfId="0" applyFont="1" applyBorder="1" applyAlignment="1">
      <alignment horizontal="left" vertical="center" wrapText="1"/>
    </xf>
    <xf numFmtId="0" fontId="13" fillId="0" borderId="0" xfId="3" applyFont="1" applyFill="1" applyBorder="1" applyAlignment="1">
      <alignment horizontal="left" wrapText="1"/>
    </xf>
    <xf numFmtId="0" fontId="9" fillId="0" borderId="0" xfId="3" applyFont="1" applyFill="1" applyBorder="1" applyAlignment="1">
      <alignment horizontal="left" wrapText="1"/>
    </xf>
    <xf numFmtId="164" fontId="0" fillId="6" borderId="0" xfId="0" applyNumberFormat="1" applyFill="1" applyAlignment="1">
      <alignment horizontal="center" vertical="center"/>
    </xf>
    <xf numFmtId="0" fontId="2" fillId="6" borderId="0" xfId="0" applyFont="1" applyFill="1" applyAlignment="1">
      <alignment horizontal="left"/>
    </xf>
    <xf numFmtId="0" fontId="14" fillId="0" borderId="0" xfId="3" applyFont="1" applyFill="1" applyBorder="1" applyAlignment="1">
      <alignment horizontal="center" vertical="center"/>
    </xf>
    <xf numFmtId="2" fontId="0" fillId="0" borderId="0" xfId="0" applyNumberFormat="1" applyAlignment="1">
      <alignment horizontal="center"/>
    </xf>
    <xf numFmtId="0" fontId="0" fillId="0" borderId="1" xfId="0" applyBorder="1" applyAlignment="1">
      <alignment horizontal="center"/>
    </xf>
    <xf numFmtId="0" fontId="0" fillId="0" borderId="1" xfId="0" applyBorder="1" applyAlignment="1">
      <alignment horizontal="left"/>
    </xf>
    <xf numFmtId="0" fontId="0" fillId="0" borderId="0" xfId="0" applyAlignment="1">
      <alignment vertical="center"/>
    </xf>
    <xf numFmtId="0" fontId="3" fillId="0" borderId="0" xfId="0" applyFont="1" applyAlignment="1">
      <alignment horizontal="left" vertical="center" wrapText="1"/>
    </xf>
    <xf numFmtId="0" fontId="4" fillId="0" borderId="2" xfId="2" applyFont="1" applyBorder="1" applyAlignment="1">
      <alignment horizontal="right" vertical="top" wrapText="1"/>
    </xf>
    <xf numFmtId="0" fontId="3" fillId="0" borderId="0" xfId="2" applyAlignment="1">
      <alignment horizontal="left" wrapText="1"/>
    </xf>
    <xf numFmtId="0" fontId="2" fillId="0" borderId="0" xfId="2" applyFont="1" applyAlignment="1">
      <alignment horizontal="left" wrapText="1"/>
    </xf>
    <xf numFmtId="0" fontId="0" fillId="0" borderId="0" xfId="0" applyAlignment="1">
      <alignment horizontal="left" wrapText="1"/>
    </xf>
    <xf numFmtId="0" fontId="9" fillId="0" borderId="0" xfId="0" applyFont="1" applyAlignment="1">
      <alignment horizontal="left" vertical="center" wrapText="1"/>
    </xf>
    <xf numFmtId="164" fontId="0" fillId="0" borderId="0" xfId="0" applyNumberFormat="1" applyAlignment="1">
      <alignment vertical="top"/>
    </xf>
    <xf numFmtId="166" fontId="0" fillId="0" borderId="2" xfId="0" applyNumberFormat="1" applyBorder="1" applyAlignment="1">
      <alignment horizontal="center" vertical="top"/>
    </xf>
    <xf numFmtId="0" fontId="9" fillId="0" borderId="0" xfId="0" applyFont="1" applyAlignment="1">
      <alignment horizontal="left" wrapText="1"/>
    </xf>
    <xf numFmtId="165" fontId="3" fillId="0" borderId="0" xfId="2" applyNumberFormat="1" applyAlignment="1">
      <alignment horizontal="center" vertical="top"/>
    </xf>
    <xf numFmtId="2" fontId="3" fillId="0" borderId="2" xfId="0" applyNumberFormat="1" applyFont="1" applyBorder="1" applyAlignment="1">
      <alignment horizontal="center" vertical="top"/>
    </xf>
    <xf numFmtId="164" fontId="4" fillId="0" borderId="0" xfId="0" applyNumberFormat="1" applyFont="1" applyAlignment="1">
      <alignment horizontal="center" vertical="center"/>
    </xf>
    <xf numFmtId="0" fontId="4" fillId="0" borderId="0" xfId="0" applyFont="1" applyAlignment="1">
      <alignment horizontal="center" vertical="center"/>
    </xf>
    <xf numFmtId="164" fontId="5" fillId="0" borderId="0" xfId="0" applyNumberFormat="1" applyFont="1" applyAlignment="1">
      <alignment horizontal="center"/>
    </xf>
    <xf numFmtId="0" fontId="6" fillId="6" borderId="0" xfId="0" applyFont="1" applyFill="1" applyAlignment="1">
      <alignment horizontal="center"/>
    </xf>
    <xf numFmtId="0" fontId="2" fillId="6" borderId="0" xfId="0" applyFont="1" applyFill="1" applyAlignment="1">
      <alignment horizontal="left" vertical="center" wrapText="1"/>
    </xf>
    <xf numFmtId="164" fontId="2" fillId="0" borderId="0" xfId="0" applyNumberFormat="1" applyFont="1" applyAlignment="1">
      <alignment horizontal="center" vertical="center"/>
    </xf>
    <xf numFmtId="0" fontId="2" fillId="0" borderId="0" xfId="0" applyFont="1" applyAlignment="1">
      <alignment horizontal="left" vertical="center"/>
    </xf>
    <xf numFmtId="164" fontId="2" fillId="3" borderId="0" xfId="0" applyNumberFormat="1" applyFont="1" applyFill="1" applyAlignment="1">
      <alignment horizontal="center"/>
    </xf>
    <xf numFmtId="0" fontId="2" fillId="3" borderId="0" xfId="0" applyFont="1" applyFill="1" applyAlignment="1">
      <alignment horizontal="center"/>
    </xf>
    <xf numFmtId="164" fontId="2" fillId="3" borderId="0" xfId="0" applyNumberFormat="1" applyFont="1" applyFill="1" applyAlignment="1">
      <alignment horizontal="center" vertical="center"/>
    </xf>
    <xf numFmtId="0" fontId="2" fillId="3" borderId="0" xfId="0" applyFont="1" applyFill="1" applyAlignment="1">
      <alignment horizontal="left" wrapText="1"/>
    </xf>
    <xf numFmtId="0" fontId="2" fillId="3" borderId="0" xfId="0" applyFont="1" applyFill="1" applyAlignment="1">
      <alignment horizontal="center" vertical="center"/>
    </xf>
    <xf numFmtId="0" fontId="2" fillId="3" borderId="0" xfId="0" applyFont="1" applyFill="1" applyAlignment="1">
      <alignment horizontal="left" vertical="center"/>
    </xf>
    <xf numFmtId="0" fontId="14" fillId="0" borderId="0" xfId="3" applyFont="1" applyFill="1" applyAlignment="1">
      <alignment horizontal="left" wrapText="1"/>
    </xf>
    <xf numFmtId="164" fontId="0" fillId="0" borderId="3" xfId="0" applyNumberFormat="1" applyBorder="1" applyAlignment="1">
      <alignment horizontal="center"/>
    </xf>
    <xf numFmtId="0" fontId="0" fillId="0" borderId="3" xfId="0" applyBorder="1" applyAlignment="1">
      <alignment horizontal="center"/>
    </xf>
    <xf numFmtId="164" fontId="0" fillId="0" borderId="3" xfId="0" applyNumberFormat="1" applyBorder="1" applyAlignment="1">
      <alignment horizontal="center" vertical="center"/>
    </xf>
    <xf numFmtId="0" fontId="14" fillId="0" borderId="3" xfId="3" applyFont="1" applyFill="1" applyBorder="1" applyAlignment="1">
      <alignment horizontal="left" wrapText="1"/>
    </xf>
    <xf numFmtId="0" fontId="0" fillId="0" borderId="3" xfId="0" applyBorder="1" applyAlignment="1">
      <alignment horizontal="center" vertical="center"/>
    </xf>
    <xf numFmtId="0" fontId="0" fillId="0" borderId="3" xfId="0" applyBorder="1" applyAlignment="1">
      <alignment horizontal="left" vertical="center"/>
    </xf>
    <xf numFmtId="9" fontId="0" fillId="0" borderId="3" xfId="0" applyNumberFormat="1" applyBorder="1" applyAlignment="1">
      <alignment horizontal="center"/>
    </xf>
    <xf numFmtId="0" fontId="3" fillId="0" borderId="3" xfId="0" applyFont="1" applyBorder="1" applyAlignment="1">
      <alignment horizontal="left" wrapText="1"/>
    </xf>
    <xf numFmtId="9" fontId="0" fillId="3" borderId="0" xfId="0" applyNumberFormat="1" applyFill="1" applyAlignment="1">
      <alignment horizontal="center"/>
    </xf>
    <xf numFmtId="164" fontId="0" fillId="3" borderId="0" xfId="0" applyNumberFormat="1" applyFill="1" applyAlignment="1">
      <alignment horizontal="center" vertical="center"/>
    </xf>
    <xf numFmtId="0" fontId="3" fillId="3" borderId="0" xfId="0" applyFont="1" applyFill="1" applyAlignment="1">
      <alignment horizontal="left" wrapText="1"/>
    </xf>
    <xf numFmtId="0" fontId="0" fillId="3" borderId="0" xfId="0" applyFill="1" applyAlignment="1">
      <alignment horizontal="center" vertical="center"/>
    </xf>
    <xf numFmtId="0" fontId="0" fillId="0" borderId="3" xfId="0" applyBorder="1" applyAlignment="1">
      <alignment horizontal="left" wrapText="1"/>
    </xf>
    <xf numFmtId="0" fontId="3" fillId="0" borderId="3" xfId="0" applyFont="1" applyBorder="1" applyAlignment="1">
      <alignment horizontal="left" vertical="center" wrapText="1"/>
    </xf>
    <xf numFmtId="164" fontId="2" fillId="0" borderId="3" xfId="0" applyNumberFormat="1" applyFont="1" applyBorder="1" applyAlignment="1">
      <alignment horizontal="center" vertical="center"/>
    </xf>
    <xf numFmtId="0" fontId="2" fillId="0" borderId="3" xfId="0" applyFont="1" applyBorder="1" applyAlignment="1">
      <alignment horizontal="left" vertical="center" wrapText="1"/>
    </xf>
    <xf numFmtId="0" fontId="2" fillId="0" borderId="3" xfId="0" applyFont="1" applyBorder="1" applyAlignment="1">
      <alignment horizontal="center" vertical="center"/>
    </xf>
    <xf numFmtId="0" fontId="0" fillId="3" borderId="0" xfId="0" applyFill="1" applyAlignment="1">
      <alignment horizontal="left" wrapText="1"/>
    </xf>
    <xf numFmtId="0" fontId="2" fillId="3" borderId="0" xfId="0" applyFont="1" applyFill="1" applyAlignment="1">
      <alignment horizontal="left" vertical="center" wrapText="1"/>
    </xf>
    <xf numFmtId="0" fontId="2" fillId="0" borderId="3" xfId="0" applyFont="1" applyBorder="1" applyAlignment="1">
      <alignment horizontal="center"/>
    </xf>
    <xf numFmtId="0" fontId="9" fillId="0" borderId="3" xfId="0" applyFont="1" applyBorder="1" applyAlignment="1">
      <alignment horizontal="left" wrapText="1"/>
    </xf>
    <xf numFmtId="0" fontId="14" fillId="0" borderId="3" xfId="0" applyFont="1" applyBorder="1" applyAlignment="1">
      <alignment horizontal="left" wrapText="1"/>
    </xf>
    <xf numFmtId="164" fontId="0" fillId="0" borderId="3" xfId="0" applyNumberFormat="1" applyBorder="1" applyAlignment="1">
      <alignment horizontal="center" wrapText="1"/>
    </xf>
    <xf numFmtId="164" fontId="0" fillId="0" borderId="3" xfId="0" applyNumberFormat="1" applyBorder="1" applyAlignment="1">
      <alignment horizontal="center" vertical="center" wrapText="1"/>
    </xf>
    <xf numFmtId="0" fontId="3" fillId="0" borderId="3" xfId="0" applyFont="1" applyBorder="1" applyAlignment="1">
      <alignment horizontal="left" vertical="top" wrapText="1"/>
    </xf>
    <xf numFmtId="0" fontId="9" fillId="0" borderId="3" xfId="0" applyFont="1" applyBorder="1" applyAlignment="1">
      <alignment horizontal="left" vertical="top" wrapText="1"/>
    </xf>
    <xf numFmtId="164" fontId="0" fillId="0" borderId="3" xfId="0" applyNumberFormat="1" applyBorder="1" applyAlignment="1">
      <alignment horizontal="center" vertical="center"/>
    </xf>
    <xf numFmtId="0" fontId="3" fillId="0" borderId="3" xfId="0" applyFont="1" applyBorder="1" applyAlignment="1">
      <alignment horizontal="left" vertical="center" wrapText="1"/>
    </xf>
    <xf numFmtId="0" fontId="0" fillId="0" borderId="3" xfId="0" applyBorder="1" applyAlignment="1">
      <alignment horizontal="center" vertical="center"/>
    </xf>
    <xf numFmtId="0" fontId="3" fillId="0" borderId="3" xfId="0" applyFont="1" applyBorder="1" applyAlignment="1">
      <alignment horizontal="center" vertical="center" wrapText="1"/>
    </xf>
    <xf numFmtId="0" fontId="0" fillId="0" borderId="3" xfId="0" applyBorder="1" applyAlignment="1">
      <alignment horizontal="left" vertical="center" wrapText="1"/>
    </xf>
    <xf numFmtId="164" fontId="0" fillId="0" borderId="3" xfId="0" applyNumberFormat="1" applyBorder="1" applyAlignment="1">
      <alignment horizontal="center" vertical="center" wrapText="1"/>
    </xf>
    <xf numFmtId="0" fontId="3" fillId="0" borderId="3" xfId="0" applyFont="1" applyBorder="1" applyAlignment="1">
      <alignment vertical="center" wrapText="1"/>
    </xf>
    <xf numFmtId="0" fontId="0" fillId="0" borderId="3" xfId="0" applyBorder="1" applyAlignment="1">
      <alignment horizontal="left" vertical="center"/>
    </xf>
    <xf numFmtId="0" fontId="0" fillId="0" borderId="3" xfId="0" applyBorder="1" applyAlignment="1">
      <alignment horizontal="left" vertical="center" wrapText="1"/>
    </xf>
    <xf numFmtId="164" fontId="0" fillId="0" borderId="3" xfId="0" applyNumberFormat="1" applyBorder="1" applyAlignment="1">
      <alignment horizontal="center" wrapText="1"/>
    </xf>
    <xf numFmtId="0" fontId="0" fillId="0" borderId="3" xfId="0" applyBorder="1" applyAlignment="1">
      <alignment horizontal="center" wrapText="1"/>
    </xf>
    <xf numFmtId="0" fontId="4" fillId="0" borderId="3" xfId="0" applyFont="1" applyBorder="1" applyAlignment="1">
      <alignment horizontal="left" wrapText="1"/>
    </xf>
    <xf numFmtId="0" fontId="2" fillId="0" borderId="3" xfId="0" applyFont="1" applyBorder="1" applyAlignment="1">
      <alignment horizontal="left" vertical="center"/>
    </xf>
    <xf numFmtId="0" fontId="2" fillId="3" borderId="0" xfId="0" applyFont="1" applyFill="1" applyAlignment="1">
      <alignment horizontal="left"/>
    </xf>
    <xf numFmtId="0" fontId="21" fillId="0" borderId="0" xfId="0" applyFont="1" applyAlignment="1">
      <alignment wrapText="1"/>
    </xf>
    <xf numFmtId="164" fontId="10" fillId="0" borderId="0" xfId="0" applyNumberFormat="1" applyFont="1" applyAlignment="1">
      <alignment horizontal="center" vertical="center"/>
    </xf>
    <xf numFmtId="164" fontId="8" fillId="0" borderId="0" xfId="0" applyNumberFormat="1" applyFont="1" applyAlignment="1">
      <alignment horizontal="center" vertical="center"/>
    </xf>
    <xf numFmtId="2" fontId="8" fillId="0" borderId="0" xfId="0" applyNumberFormat="1" applyFont="1" applyAlignment="1">
      <alignment horizontal="center" vertical="center"/>
    </xf>
    <xf numFmtId="0" fontId="22" fillId="0" borderId="0" xfId="0" applyFont="1" applyAlignment="1">
      <alignment horizontal="right" wrapText="1"/>
    </xf>
    <xf numFmtId="164" fontId="6" fillId="0" borderId="0" xfId="0" applyNumberFormat="1" applyFont="1" applyAlignment="1">
      <alignment horizontal="center" vertical="center"/>
    </xf>
    <xf numFmtId="0" fontId="23" fillId="0" borderId="0" xfId="0" applyFont="1" applyAlignment="1">
      <alignment horizontal="right" wrapText="1"/>
    </xf>
    <xf numFmtId="164" fontId="24" fillId="0" borderId="1" xfId="0" applyNumberFormat="1" applyFont="1" applyBorder="1" applyAlignment="1">
      <alignment horizontal="center" vertical="center"/>
    </xf>
    <xf numFmtId="9" fontId="24" fillId="0" borderId="1" xfId="1" applyFont="1" applyFill="1" applyBorder="1" applyAlignment="1">
      <alignment horizontal="center" vertical="center"/>
    </xf>
    <xf numFmtId="0" fontId="25" fillId="0" borderId="1" xfId="0" applyFont="1" applyBorder="1" applyAlignment="1">
      <alignment horizontal="right" wrapText="1"/>
    </xf>
    <xf numFmtId="164" fontId="10" fillId="0" borderId="2" xfId="0" applyNumberFormat="1" applyFont="1" applyBorder="1" applyAlignment="1">
      <alignment horizontal="center" vertical="center"/>
    </xf>
    <xf numFmtId="164" fontId="2" fillId="0" borderId="2" xfId="0" applyNumberFormat="1" applyFont="1" applyBorder="1" applyAlignment="1">
      <alignment horizontal="center" vertical="center"/>
    </xf>
    <xf numFmtId="2" fontId="2" fillId="0" borderId="2" xfId="0" applyNumberFormat="1" applyFont="1" applyBorder="1" applyAlignment="1">
      <alignment horizontal="center" vertical="center"/>
    </xf>
    <xf numFmtId="0" fontId="10" fillId="0" borderId="2" xfId="0" applyFont="1" applyBorder="1" applyAlignment="1">
      <alignment horizontal="right" wrapText="1"/>
    </xf>
    <xf numFmtId="164" fontId="24" fillId="0" borderId="0" xfId="0" applyNumberFormat="1" applyFont="1" applyAlignment="1">
      <alignment horizontal="center" vertical="center"/>
    </xf>
    <xf numFmtId="164" fontId="24" fillId="0" borderId="0" xfId="0" applyNumberFormat="1" applyFont="1"/>
    <xf numFmtId="9" fontId="24" fillId="0" borderId="0" xfId="1" applyFont="1" applyFill="1" applyAlignment="1">
      <alignment horizontal="center"/>
    </xf>
    <xf numFmtId="0" fontId="25" fillId="0" borderId="0" xfId="0" applyFont="1" applyAlignment="1">
      <alignment horizontal="right" wrapText="1"/>
    </xf>
    <xf numFmtId="2" fontId="2" fillId="0" borderId="0" xfId="0" applyNumberFormat="1" applyFont="1" applyAlignment="1">
      <alignment horizontal="center" vertical="center"/>
    </xf>
    <xf numFmtId="0" fontId="10" fillId="0" borderId="0" xfId="0" applyFont="1" applyAlignment="1">
      <alignment horizontal="right" wrapText="1"/>
    </xf>
    <xf numFmtId="164" fontId="2" fillId="0" borderId="0" xfId="0" applyNumberFormat="1" applyFont="1" applyAlignment="1">
      <alignment horizontal="center" vertical="top"/>
    </xf>
    <xf numFmtId="0" fontId="23" fillId="0" borderId="0" xfId="0" applyFont="1" applyAlignment="1">
      <alignment horizontal="right" vertical="top" wrapText="1"/>
    </xf>
    <xf numFmtId="0" fontId="26" fillId="0" borderId="0" xfId="0" applyFont="1" applyAlignment="1">
      <alignment horizontal="center" vertical="top"/>
    </xf>
    <xf numFmtId="0" fontId="26" fillId="0" borderId="0" xfId="0" applyFont="1" applyAlignment="1">
      <alignment horizontal="left" vertical="top"/>
    </xf>
    <xf numFmtId="164" fontId="7" fillId="0" borderId="0" xfId="0" applyNumberFormat="1" applyFont="1" applyAlignment="1">
      <alignment horizontal="center" vertical="top"/>
    </xf>
    <xf numFmtId="164" fontId="0" fillId="0" borderId="4" xfId="0" applyNumberFormat="1" applyBorder="1" applyAlignment="1">
      <alignment horizontal="center" vertical="top"/>
    </xf>
    <xf numFmtId="0" fontId="21" fillId="0" borderId="0" xfId="0" applyFont="1" applyAlignment="1">
      <alignment vertical="top" wrapText="1"/>
    </xf>
    <xf numFmtId="0" fontId="21" fillId="0" borderId="1" xfId="0" applyFont="1" applyBorder="1" applyAlignment="1">
      <alignment wrapText="1"/>
    </xf>
    <xf numFmtId="0" fontId="23" fillId="0" borderId="0" xfId="0" applyFont="1" applyAlignment="1">
      <alignment wrapText="1"/>
    </xf>
    <xf numFmtId="164" fontId="2" fillId="5" borderId="0" xfId="0" applyNumberFormat="1" applyFont="1" applyFill="1" applyAlignment="1">
      <alignment horizontal="center" vertical="center"/>
    </xf>
    <xf numFmtId="0" fontId="2" fillId="5" borderId="0" xfId="0" applyFont="1" applyFill="1" applyAlignment="1">
      <alignment horizontal="center" vertical="center"/>
    </xf>
    <xf numFmtId="0" fontId="2" fillId="5" borderId="0" xfId="0" applyFont="1" applyFill="1"/>
    <xf numFmtId="0" fontId="23" fillId="5" borderId="0" xfId="0" applyFont="1" applyFill="1" applyAlignment="1">
      <alignment horizontal="left" vertical="center" wrapText="1"/>
    </xf>
    <xf numFmtId="0" fontId="2" fillId="5" borderId="0" xfId="0" applyFont="1" applyFill="1" applyAlignment="1">
      <alignment horizontal="center"/>
    </xf>
    <xf numFmtId="0" fontId="2" fillId="5" borderId="0" xfId="0" applyFont="1" applyFill="1" applyAlignment="1">
      <alignment horizontal="left"/>
    </xf>
    <xf numFmtId="2" fontId="0" fillId="0" borderId="0" xfId="0" applyNumberFormat="1" applyAlignment="1">
      <alignment horizontal="center" vertical="top"/>
    </xf>
    <xf numFmtId="0" fontId="2" fillId="0" borderId="0" xfId="0" applyFont="1" applyAlignment="1">
      <alignment horizontal="left" vertical="top"/>
    </xf>
    <xf numFmtId="164" fontId="0" fillId="0" borderId="1" xfId="0" applyNumberFormat="1" applyBorder="1" applyAlignment="1">
      <alignment horizontal="center" vertical="top"/>
    </xf>
    <xf numFmtId="164" fontId="2" fillId="0" borderId="1" xfId="0" applyNumberFormat="1" applyFont="1" applyBorder="1" applyAlignment="1">
      <alignment horizontal="center" vertical="center"/>
    </xf>
    <xf numFmtId="0" fontId="21" fillId="0" borderId="1" xfId="0" applyFont="1" applyBorder="1" applyAlignment="1">
      <alignment vertical="top" wrapText="1"/>
    </xf>
    <xf numFmtId="0" fontId="7" fillId="0" borderId="0" xfId="0" applyFont="1" applyAlignment="1">
      <alignment horizontal="center" vertical="center"/>
    </xf>
    <xf numFmtId="0" fontId="2" fillId="0" borderId="0" xfId="0" applyFont="1" applyAlignment="1">
      <alignment horizontal="left"/>
    </xf>
    <xf numFmtId="0" fontId="3" fillId="0" borderId="0" xfId="0" applyFont="1" applyAlignment="1">
      <alignment horizontal="center" vertical="center"/>
    </xf>
    <xf numFmtId="164" fontId="2" fillId="5" borderId="0" xfId="0" applyNumberFormat="1" applyFont="1" applyFill="1" applyAlignment="1">
      <alignment horizontal="center"/>
    </xf>
    <xf numFmtId="164" fontId="7" fillId="5" borderId="0" xfId="0" applyNumberFormat="1" applyFont="1" applyFill="1" applyAlignment="1">
      <alignment horizontal="center"/>
    </xf>
    <xf numFmtId="2" fontId="2" fillId="5" borderId="0" xfId="0" applyNumberFormat="1" applyFont="1" applyFill="1" applyAlignment="1">
      <alignment horizontal="center" vertical="center"/>
    </xf>
    <xf numFmtId="0" fontId="23" fillId="5" borderId="0" xfId="0" applyFont="1" applyFill="1" applyAlignment="1">
      <alignment horizontal="left" wrapText="1"/>
    </xf>
    <xf numFmtId="0" fontId="7" fillId="5" borderId="0" xfId="0" applyFont="1" applyFill="1" applyAlignment="1">
      <alignment horizontal="center" vertical="center"/>
    </xf>
    <xf numFmtId="164" fontId="10" fillId="0" borderId="0" xfId="0" applyNumberFormat="1" applyFont="1" applyAlignment="1">
      <alignment horizontal="center" vertical="top"/>
    </xf>
    <xf numFmtId="0" fontId="27" fillId="0" borderId="0" xfId="0" applyFont="1" applyAlignment="1">
      <alignment horizontal="left" vertical="top" wrapText="1"/>
    </xf>
    <xf numFmtId="0" fontId="2" fillId="0" borderId="0" xfId="0" applyFont="1" applyAlignment="1">
      <alignment horizontal="center" vertical="top"/>
    </xf>
    <xf numFmtId="0" fontId="27" fillId="0" borderId="1" xfId="0" applyFont="1" applyBorder="1" applyAlignment="1">
      <alignment horizontal="left" wrapText="1"/>
    </xf>
    <xf numFmtId="0" fontId="23" fillId="0" borderId="0" xfId="0" applyFont="1" applyAlignment="1">
      <alignment horizontal="left" wrapText="1"/>
    </xf>
    <xf numFmtId="0" fontId="2" fillId="3" borderId="0" xfId="0" applyFont="1" applyFill="1"/>
    <xf numFmtId="165" fontId="4" fillId="3" borderId="0" xfId="2" applyNumberFormat="1" applyFont="1" applyFill="1" applyAlignment="1">
      <alignment horizontal="center"/>
    </xf>
    <xf numFmtId="0" fontId="2" fillId="0" borderId="0" xfId="0" applyFont="1" applyAlignment="1">
      <alignment vertical="top" wrapText="1"/>
    </xf>
    <xf numFmtId="0" fontId="21" fillId="0" borderId="1" xfId="0" applyFont="1" applyBorder="1" applyAlignment="1">
      <alignment horizontal="left" vertical="top" wrapText="1"/>
    </xf>
    <xf numFmtId="165" fontId="4" fillId="5" borderId="0" xfId="2" applyNumberFormat="1" applyFont="1" applyFill="1" applyAlignment="1">
      <alignment horizontal="center"/>
    </xf>
    <xf numFmtId="164" fontId="2" fillId="5" borderId="0" xfId="0" applyNumberFormat="1" applyFont="1" applyFill="1"/>
    <xf numFmtId="0" fontId="23" fillId="5" borderId="0" xfId="0" applyFont="1" applyFill="1" applyAlignment="1">
      <alignment wrapText="1"/>
    </xf>
    <xf numFmtId="2" fontId="2" fillId="0" borderId="0" xfId="0" applyNumberFormat="1" applyFont="1" applyAlignment="1">
      <alignment horizontal="center" vertical="top"/>
    </xf>
    <xf numFmtId="0" fontId="23" fillId="0" borderId="0" xfId="0" applyFont="1" applyAlignment="1">
      <alignment vertical="top" wrapText="1"/>
    </xf>
    <xf numFmtId="0" fontId="23" fillId="0" borderId="1" xfId="0" applyFont="1" applyBorder="1" applyAlignment="1">
      <alignment wrapText="1"/>
    </xf>
    <xf numFmtId="164" fontId="15" fillId="0" borderId="0" xfId="3" applyNumberFormat="1" applyFont="1" applyFill="1" applyAlignment="1">
      <alignment horizontal="center" vertical="top"/>
    </xf>
    <xf numFmtId="164" fontId="1" fillId="0" borderId="0" xfId="0" applyNumberFormat="1" applyFont="1" applyAlignment="1">
      <alignment horizontal="center" vertical="top"/>
    </xf>
    <xf numFmtId="2" fontId="1" fillId="0" borderId="0" xfId="0" applyNumberFormat="1" applyFont="1" applyAlignment="1">
      <alignment horizontal="center" vertical="top"/>
    </xf>
    <xf numFmtId="0" fontId="28" fillId="0" borderId="0" xfId="3" applyFont="1" applyFill="1" applyAlignment="1">
      <alignment horizontal="right" vertical="top" wrapText="1"/>
    </xf>
    <xf numFmtId="164" fontId="14" fillId="0" borderId="1" xfId="3" applyNumberFormat="1" applyFont="1" applyFill="1" applyBorder="1" applyAlignment="1">
      <alignment horizontal="center" vertical="top"/>
    </xf>
    <xf numFmtId="164" fontId="0" fillId="0" borderId="1" xfId="0" applyNumberFormat="1" applyBorder="1" applyAlignment="1">
      <alignment vertical="top"/>
    </xf>
    <xf numFmtId="0" fontId="27" fillId="0" borderId="0" xfId="3" applyFont="1" applyFill="1" applyAlignment="1">
      <alignment horizontal="left" vertical="top" wrapText="1"/>
    </xf>
    <xf numFmtId="164" fontId="14" fillId="0" borderId="1" xfId="3" applyNumberFormat="1" applyFont="1" applyFill="1" applyBorder="1" applyAlignment="1">
      <alignment horizontal="center" vertical="center"/>
    </xf>
    <xf numFmtId="164" fontId="0" fillId="0" borderId="1" xfId="0" applyNumberFormat="1" applyBorder="1"/>
    <xf numFmtId="0" fontId="27" fillId="0" borderId="1" xfId="3" applyFont="1" applyFill="1" applyBorder="1" applyAlignment="1">
      <alignment horizontal="left" wrapText="1"/>
    </xf>
    <xf numFmtId="0" fontId="28" fillId="0" borderId="0" xfId="3" applyFont="1" applyFill="1" applyAlignment="1">
      <alignment horizontal="left" wrapText="1"/>
    </xf>
    <xf numFmtId="164" fontId="15" fillId="5" borderId="0" xfId="3" applyNumberFormat="1" applyFont="1" applyFill="1" applyAlignment="1">
      <alignment horizontal="center" vertical="center"/>
    </xf>
    <xf numFmtId="0" fontId="28" fillId="5" borderId="0" xfId="3" applyFont="1" applyFill="1" applyAlignment="1">
      <alignment horizontal="left" wrapText="1"/>
    </xf>
    <xf numFmtId="0" fontId="4" fillId="5" borderId="0" xfId="0" applyFont="1" applyFill="1" applyAlignment="1">
      <alignment horizontal="center" vertical="center"/>
    </xf>
    <xf numFmtId="164" fontId="15" fillId="0" borderId="1" xfId="3" applyNumberFormat="1" applyFont="1" applyFill="1" applyBorder="1" applyAlignment="1">
      <alignment horizontal="center" vertical="center"/>
    </xf>
    <xf numFmtId="166" fontId="0" fillId="0" borderId="1" xfId="0" applyNumberFormat="1" applyBorder="1" applyAlignment="1">
      <alignment horizontal="center" vertical="center"/>
    </xf>
    <xf numFmtId="164" fontId="15" fillId="3" borderId="0" xfId="3" applyNumberFormat="1" applyFont="1" applyFill="1" applyAlignment="1">
      <alignment horizontal="center" vertical="center"/>
    </xf>
    <xf numFmtId="164" fontId="2" fillId="3" borderId="0" xfId="0" applyNumberFormat="1" applyFont="1" applyFill="1"/>
    <xf numFmtId="166" fontId="2" fillId="3" borderId="0" xfId="0" applyNumberFormat="1" applyFont="1" applyFill="1" applyAlignment="1">
      <alignment horizontal="center" vertical="center"/>
    </xf>
    <xf numFmtId="0" fontId="28" fillId="3" borderId="0" xfId="3" applyFont="1" applyFill="1" applyAlignment="1">
      <alignment horizontal="left" wrapText="1"/>
    </xf>
    <xf numFmtId="166" fontId="0" fillId="0" borderId="0" xfId="0" applyNumberFormat="1" applyAlignment="1">
      <alignment horizontal="center" vertical="top"/>
    </xf>
    <xf numFmtId="0" fontId="28" fillId="0" borderId="0" xfId="3" applyFont="1" applyFill="1" applyAlignment="1">
      <alignment wrapText="1"/>
    </xf>
    <xf numFmtId="2" fontId="2" fillId="3" borderId="0" xfId="0" applyNumberFormat="1" applyFont="1" applyFill="1" applyAlignment="1">
      <alignment horizontal="center" vertical="center"/>
    </xf>
    <xf numFmtId="0" fontId="28" fillId="3" borderId="0" xfId="3" applyFont="1" applyFill="1" applyAlignment="1">
      <alignment wrapText="1"/>
    </xf>
    <xf numFmtId="0" fontId="21" fillId="0" borderId="0" xfId="2" applyFont="1" applyAlignment="1">
      <alignment vertical="top" wrapText="1"/>
    </xf>
    <xf numFmtId="0" fontId="21" fillId="0" borderId="1" xfId="2" applyFont="1" applyBorder="1" applyAlignment="1">
      <alignment wrapText="1"/>
    </xf>
    <xf numFmtId="0" fontId="23" fillId="0" borderId="0" xfId="2" applyFont="1" applyAlignment="1">
      <alignment wrapText="1"/>
    </xf>
    <xf numFmtId="0" fontId="23" fillId="3" borderId="0" xfId="0" applyFont="1" applyFill="1" applyAlignment="1">
      <alignment wrapText="1"/>
    </xf>
    <xf numFmtId="0" fontId="27" fillId="0" borderId="1" xfId="0" applyFont="1" applyBorder="1" applyAlignment="1">
      <alignment horizontal="left" vertical="center" wrapText="1"/>
    </xf>
    <xf numFmtId="0" fontId="27" fillId="0" borderId="0" xfId="0" applyFont="1" applyAlignment="1">
      <alignment vertical="top" wrapText="1"/>
    </xf>
    <xf numFmtId="0" fontId="27" fillId="0" borderId="1" xfId="0" applyFont="1" applyBorder="1" applyAlignment="1">
      <alignment wrapText="1"/>
    </xf>
    <xf numFmtId="0" fontId="27" fillId="0" borderId="1" xfId="0" applyFont="1" applyBorder="1" applyAlignment="1">
      <alignment horizontal="left" vertical="top" wrapText="1"/>
    </xf>
    <xf numFmtId="0" fontId="28" fillId="0" borderId="0" xfId="0" applyFont="1" applyAlignment="1">
      <alignment horizontal="left" wrapText="1"/>
    </xf>
    <xf numFmtId="0" fontId="0" fillId="0" borderId="1" xfId="0" applyBorder="1" applyAlignment="1">
      <alignment vertical="top"/>
    </xf>
    <xf numFmtId="0" fontId="21" fillId="0" borderId="0" xfId="0" applyFont="1" applyAlignment="1">
      <alignment horizontal="left" vertical="top" wrapText="1"/>
    </xf>
    <xf numFmtId="0" fontId="21" fillId="0" borderId="1" xfId="0" applyFont="1" applyBorder="1" applyAlignment="1">
      <alignment horizontal="left" wrapText="1"/>
    </xf>
    <xf numFmtId="164" fontId="17" fillId="0" borderId="0" xfId="0" applyNumberFormat="1" applyFont="1" applyAlignment="1">
      <alignment horizontal="center" vertical="top"/>
    </xf>
    <xf numFmtId="164" fontId="0" fillId="0" borderId="1" xfId="0" applyNumberFormat="1" applyBorder="1" applyAlignment="1">
      <alignment horizontal="center" vertical="top" wrapText="1"/>
    </xf>
    <xf numFmtId="164" fontId="0" fillId="0" borderId="1" xfId="0" applyNumberFormat="1" applyBorder="1" applyAlignment="1">
      <alignment horizontal="center" wrapText="1"/>
    </xf>
    <xf numFmtId="164" fontId="0" fillId="0" borderId="0" xfId="0" applyNumberFormat="1" applyAlignment="1">
      <alignment horizontal="center" vertical="top" wrapText="1"/>
    </xf>
    <xf numFmtId="0" fontId="27" fillId="0" borderId="1" xfId="0" applyFont="1" applyBorder="1" applyAlignment="1">
      <alignment vertical="top" wrapText="1"/>
    </xf>
    <xf numFmtId="0" fontId="28" fillId="0" borderId="0" xfId="0" applyFont="1" applyAlignment="1">
      <alignment vertical="top" wrapText="1"/>
    </xf>
    <xf numFmtId="164" fontId="2" fillId="3" borderId="0" xfId="0" applyNumberFormat="1" applyFont="1" applyFill="1" applyAlignment="1">
      <alignment horizontal="center" wrapText="1"/>
    </xf>
    <xf numFmtId="164" fontId="2" fillId="3" borderId="0" xfId="0" applyNumberFormat="1" applyFont="1" applyFill="1" applyAlignment="1">
      <alignment horizontal="center" vertical="center" wrapText="1"/>
    </xf>
    <xf numFmtId="0" fontId="23" fillId="3" borderId="0" xfId="0" applyFont="1" applyFill="1" applyAlignment="1">
      <alignment vertical="top" wrapText="1"/>
    </xf>
    <xf numFmtId="165" fontId="3" fillId="0" borderId="0" xfId="2" applyNumberFormat="1" applyAlignment="1">
      <alignment vertical="top"/>
    </xf>
    <xf numFmtId="0" fontId="23" fillId="0" borderId="0" xfId="0" applyFont="1" applyAlignment="1">
      <alignment vertical="center" wrapText="1"/>
    </xf>
    <xf numFmtId="0" fontId="28" fillId="0" borderId="0" xfId="0" applyFont="1" applyAlignment="1">
      <alignment horizontal="right" vertical="top" wrapText="1"/>
    </xf>
    <xf numFmtId="0" fontId="27" fillId="0" borderId="0" xfId="0" applyFont="1" applyAlignment="1">
      <alignment horizontal="left" wrapText="1"/>
    </xf>
    <xf numFmtId="165" fontId="0" fillId="0" borderId="0" xfId="2" applyNumberFormat="1" applyFont="1" applyAlignment="1">
      <alignment horizontal="center" vertical="top"/>
    </xf>
    <xf numFmtId="0" fontId="0" fillId="0" borderId="1" xfId="0" applyBorder="1" applyAlignment="1">
      <alignment horizontal="center" vertical="top"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10" fillId="0" borderId="0" xfId="0" applyFont="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28" fillId="0" borderId="0" xfId="0" applyFont="1" applyAlignment="1">
      <alignment wrapText="1"/>
    </xf>
    <xf numFmtId="165" fontId="4" fillId="6" borderId="0" xfId="2" applyNumberFormat="1" applyFont="1" applyFill="1" applyAlignment="1">
      <alignment horizontal="center"/>
    </xf>
    <xf numFmtId="164" fontId="17" fillId="6" borderId="0" xfId="0" applyNumberFormat="1" applyFont="1" applyFill="1" applyAlignment="1">
      <alignment horizontal="center"/>
    </xf>
    <xf numFmtId="0" fontId="10" fillId="6" borderId="0" xfId="0" applyFont="1" applyFill="1" applyAlignment="1">
      <alignment horizontal="center" vertical="center" wrapText="1"/>
    </xf>
    <xf numFmtId="0" fontId="10" fillId="6" borderId="0" xfId="0" applyFont="1" applyFill="1" applyAlignment="1">
      <alignment horizontal="center" vertical="center"/>
    </xf>
    <xf numFmtId="0" fontId="28" fillId="6" borderId="0" xfId="0" applyFont="1" applyFill="1" applyAlignment="1">
      <alignment wrapText="1"/>
    </xf>
    <xf numFmtId="164" fontId="2" fillId="6" borderId="0" xfId="0" applyNumberFormat="1" applyFont="1" applyFill="1" applyAlignment="1">
      <alignment horizontal="center" vertical="center"/>
    </xf>
    <xf numFmtId="0" fontId="23" fillId="6" borderId="0" xfId="0" applyFont="1" applyFill="1" applyAlignment="1">
      <alignment wrapText="1"/>
    </xf>
    <xf numFmtId="0" fontId="2" fillId="6" borderId="0" xfId="0" applyFont="1" applyFill="1" applyAlignment="1">
      <alignment horizontal="center" vertical="center"/>
    </xf>
    <xf numFmtId="164" fontId="2" fillId="6" borderId="0" xfId="0" applyNumberFormat="1" applyFont="1" applyFill="1"/>
    <xf numFmtId="0" fontId="2" fillId="6" borderId="0" xfId="0" applyFont="1" applyFill="1" applyAlignment="1">
      <alignment horizontal="center" vertical="center" wrapText="1"/>
    </xf>
    <xf numFmtId="0" fontId="0" fillId="0" borderId="0" xfId="0" applyAlignment="1">
      <alignment vertical="top" wrapText="1"/>
    </xf>
    <xf numFmtId="0" fontId="23" fillId="6" borderId="0" xfId="0" applyFont="1" applyFill="1" applyAlignment="1">
      <alignment horizontal="left" vertical="top" wrapText="1"/>
    </xf>
    <xf numFmtId="0" fontId="23" fillId="3" borderId="0" xfId="0" applyFont="1" applyFill="1" applyAlignment="1">
      <alignment horizontal="left" vertical="top" wrapText="1"/>
    </xf>
    <xf numFmtId="0" fontId="2" fillId="3" borderId="0" xfId="0" applyFont="1" applyFill="1" applyAlignment="1">
      <alignment horizontal="center" vertical="center" wrapText="1"/>
    </xf>
    <xf numFmtId="0" fontId="0" fillId="0" borderId="0" xfId="0" applyAlignment="1">
      <alignment horizontal="left" vertical="top" wrapText="1"/>
    </xf>
    <xf numFmtId="0" fontId="3" fillId="0" borderId="0" xfId="0" applyFont="1" applyAlignment="1">
      <alignment horizontal="center" vertical="center" wrapText="1"/>
    </xf>
    <xf numFmtId="0" fontId="23" fillId="0" borderId="0" xfId="0" applyFont="1" applyAlignment="1">
      <alignment horizontal="left" vertical="top" wrapText="1"/>
    </xf>
    <xf numFmtId="0" fontId="2" fillId="7" borderId="0" xfId="0" applyFont="1" applyFill="1"/>
    <xf numFmtId="165" fontId="4" fillId="7" borderId="0" xfId="2" applyNumberFormat="1" applyFont="1" applyFill="1" applyAlignment="1">
      <alignment horizontal="center"/>
    </xf>
    <xf numFmtId="164" fontId="2" fillId="7" borderId="0" xfId="0" applyNumberFormat="1" applyFont="1" applyFill="1" applyAlignment="1">
      <alignment horizontal="center"/>
    </xf>
    <xf numFmtId="164" fontId="2" fillId="7" borderId="0" xfId="0" applyNumberFormat="1" applyFont="1" applyFill="1" applyAlignment="1">
      <alignment horizontal="center" vertical="center"/>
    </xf>
    <xf numFmtId="2" fontId="2" fillId="7" borderId="0" xfId="0" applyNumberFormat="1" applyFont="1" applyFill="1" applyAlignment="1">
      <alignment horizontal="center" vertical="center"/>
    </xf>
    <xf numFmtId="0" fontId="23" fillId="7" borderId="0" xfId="0" applyFont="1" applyFill="1" applyAlignment="1">
      <alignment wrapText="1"/>
    </xf>
    <xf numFmtId="0" fontId="2" fillId="7" borderId="0" xfId="0" applyFont="1" applyFill="1" applyAlignment="1">
      <alignment horizontal="center" vertical="center" wrapText="1"/>
    </xf>
    <xf numFmtId="0" fontId="2" fillId="7" borderId="0" xfId="0" applyFont="1" applyFill="1" applyAlignment="1">
      <alignment horizontal="left"/>
    </xf>
    <xf numFmtId="164" fontId="2" fillId="7" borderId="0" xfId="0" applyNumberFormat="1" applyFont="1" applyFill="1" applyAlignment="1">
      <alignment horizontal="center" vertical="center" wrapText="1"/>
    </xf>
    <xf numFmtId="0" fontId="2" fillId="7" borderId="0" xfId="0" applyFont="1" applyFill="1" applyAlignment="1">
      <alignment horizontal="center" vertical="center"/>
    </xf>
    <xf numFmtId="164" fontId="2" fillId="0" borderId="0" xfId="0" applyNumberFormat="1" applyFont="1" applyAlignment="1">
      <alignment horizontal="center" vertical="top" wrapText="1"/>
    </xf>
    <xf numFmtId="164" fontId="0" fillId="0" borderId="1" xfId="0" applyNumberFormat="1" applyBorder="1" applyAlignment="1">
      <alignment horizontal="center" vertical="center" wrapText="1"/>
    </xf>
    <xf numFmtId="164" fontId="0" fillId="0" borderId="0" xfId="0" applyNumberFormat="1" applyAlignment="1">
      <alignment horizontal="center" vertical="center" wrapText="1"/>
    </xf>
    <xf numFmtId="2" fontId="2" fillId="7" borderId="0" xfId="0" applyNumberFormat="1" applyFont="1" applyFill="1" applyAlignment="1">
      <alignment horizontal="center"/>
    </xf>
    <xf numFmtId="0" fontId="23" fillId="7" borderId="0" xfId="0" applyFont="1" applyFill="1" applyAlignment="1">
      <alignment horizontal="left" vertical="top" wrapText="1"/>
    </xf>
    <xf numFmtId="164" fontId="2" fillId="6" borderId="0" xfId="0" applyNumberFormat="1" applyFont="1" applyFill="1" applyAlignment="1">
      <alignment horizontal="center" vertical="center" wrapText="1"/>
    </xf>
    <xf numFmtId="0" fontId="23" fillId="0" borderId="1" xfId="0" applyFont="1" applyBorder="1" applyAlignment="1">
      <alignment horizontal="left" wrapText="1"/>
    </xf>
    <xf numFmtId="2" fontId="2" fillId="6" borderId="0" xfId="0" applyNumberFormat="1" applyFont="1" applyFill="1" applyAlignment="1">
      <alignment horizontal="center"/>
    </xf>
  </cellXfs>
  <cellStyles count="4">
    <cellStyle name="Hyperlink" xfId="3" builtinId="8"/>
    <cellStyle name="Normal" xfId="0" builtinId="0"/>
    <cellStyle name="Normal 2 2" xfId="2" xr:uid="{10582B25-B56E-2C47-8FC4-6046E4114A02}"/>
    <cellStyle name="Per 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C:/C:/Users/User/Dropbox/CEFINER/5%20Dep.%20T&#232;cnic/Plantilles/Comparaci&#243;n%20comercializadoras/Plantilla%20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de dades"/>
      <sheetName val="Preus"/>
      <sheetName val="Anexes"/>
      <sheetName val="Cost actual"/>
      <sheetName val="Propostes"/>
      <sheetName val="Resultats"/>
      <sheetName val="DIETES I TRANSPORTS I ALTRES"/>
    </sheetNames>
    <sheetDataSet>
      <sheetData sheetId="0"/>
      <sheetData sheetId="1"/>
      <sheetData sheetId="2">
        <row r="4">
          <cell r="B4" t="str">
            <v>NO</v>
          </cell>
        </row>
        <row r="5">
          <cell r="B5" t="str">
            <v>SI</v>
          </cell>
        </row>
      </sheetData>
      <sheetData sheetId="3"/>
      <sheetData sheetId="4"/>
      <sheetData sheetId="5"/>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51752-9993-544C-8E98-53B9B6BD9952}">
  <sheetPr>
    <tabColor theme="7" tint="0.39997558519241921"/>
    <pageSetUpPr fitToPage="1"/>
  </sheetPr>
  <dimension ref="A1:P295"/>
  <sheetViews>
    <sheetView topLeftCell="C1" zoomScale="110" zoomScaleNormal="110" zoomScaleSheetLayoutView="100" workbookViewId="0">
      <selection activeCell="C1" sqref="C1:H292"/>
    </sheetView>
  </sheetViews>
  <sheetFormatPr baseColWidth="10" defaultColWidth="11" defaultRowHeight="16"/>
  <cols>
    <col min="1" max="1" width="11" style="6" hidden="1" customWidth="1"/>
    <col min="2" max="2" width="4.83203125" style="2" hidden="1" customWidth="1"/>
    <col min="3" max="3" width="10.6640625" style="5" bestFit="1" customWidth="1"/>
    <col min="4" max="4" width="6" style="3" customWidth="1"/>
    <col min="5" max="5" width="61" style="4" customWidth="1"/>
    <col min="6" max="6" width="5.5" style="3" customWidth="1"/>
    <col min="7" max="8" width="7.6640625" style="3" customWidth="1"/>
    <col min="9" max="9" width="27.1640625" bestFit="1" customWidth="1"/>
    <col min="10" max="10" width="11" customWidth="1"/>
    <col min="11" max="11" width="15.1640625" style="2" bestFit="1" customWidth="1"/>
    <col min="12" max="12" width="15.1640625" style="1" bestFit="1" customWidth="1"/>
    <col min="14" max="14" width="15.33203125" bestFit="1" customWidth="1"/>
    <col min="16" max="16" width="40.6640625" customWidth="1"/>
  </cols>
  <sheetData>
    <row r="1" spans="1:14">
      <c r="B1" s="172" t="s">
        <v>286</v>
      </c>
      <c r="C1" s="41" t="s">
        <v>286</v>
      </c>
      <c r="D1" s="40" t="s">
        <v>285</v>
      </c>
      <c r="E1" s="121" t="s">
        <v>284</v>
      </c>
      <c r="F1" s="40" t="s">
        <v>283</v>
      </c>
      <c r="G1" s="40" t="s">
        <v>282</v>
      </c>
      <c r="H1" s="40" t="s">
        <v>281</v>
      </c>
      <c r="I1" s="170"/>
      <c r="J1" s="170"/>
      <c r="K1" s="170"/>
      <c r="L1" s="171"/>
      <c r="M1" s="170"/>
      <c r="N1" s="170"/>
    </row>
    <row r="2" spans="1:14" s="62" customFormat="1" ht="17">
      <c r="A2" s="66">
        <v>1</v>
      </c>
      <c r="B2" s="70" t="s">
        <v>280</v>
      </c>
      <c r="C2" s="69" t="s">
        <v>280</v>
      </c>
      <c r="D2" s="67"/>
      <c r="E2" s="68" t="s">
        <v>279</v>
      </c>
      <c r="F2" s="67"/>
      <c r="G2" s="67"/>
      <c r="H2" s="67"/>
      <c r="K2" s="70"/>
      <c r="L2" s="64"/>
    </row>
    <row r="3" spans="1:14" s="56" customFormat="1" ht="17">
      <c r="A3" s="60" t="s">
        <v>278</v>
      </c>
      <c r="B3" s="169" t="s">
        <v>277</v>
      </c>
      <c r="C3" s="45" t="str">
        <f>B$2&amp;B$3</f>
        <v>EQAC</v>
      </c>
      <c r="D3" s="147"/>
      <c r="E3" s="44" t="s">
        <v>276</v>
      </c>
      <c r="F3" s="43"/>
      <c r="G3" s="43"/>
      <c r="H3" s="145"/>
      <c r="K3" s="61"/>
      <c r="L3" s="58"/>
    </row>
    <row r="4" spans="1:14" s="107" customFormat="1">
      <c r="A4" s="117" t="s">
        <v>275</v>
      </c>
      <c r="B4" s="116" t="s">
        <v>274</v>
      </c>
      <c r="C4" s="115" t="str">
        <f>B$2&amp;B$3&amp;B$4</f>
        <v>EQACG</v>
      </c>
      <c r="D4" s="113" t="s">
        <v>2</v>
      </c>
      <c r="E4" s="114" t="s">
        <v>273</v>
      </c>
      <c r="F4" s="113"/>
      <c r="G4" s="113"/>
      <c r="H4" s="112"/>
      <c r="K4" s="116"/>
      <c r="L4" s="109"/>
    </row>
    <row r="5" spans="1:14">
      <c r="A5" s="6" t="s">
        <v>272</v>
      </c>
      <c r="B5" s="2">
        <v>1</v>
      </c>
      <c r="C5" s="28" t="str">
        <f>B$2&amp;B$3&amp;B$4&amp;"0"&amp;B5</f>
        <v>EQACG01</v>
      </c>
      <c r="D5" s="11" t="s">
        <v>2</v>
      </c>
      <c r="E5" s="42" t="s">
        <v>271</v>
      </c>
      <c r="I5" s="143"/>
      <c r="J5" s="105"/>
      <c r="K5" s="1"/>
      <c r="L5" s="118"/>
      <c r="M5" s="46"/>
    </row>
    <row r="6" spans="1:14" ht="64">
      <c r="C6" s="28"/>
      <c r="D6" s="11"/>
      <c r="E6" s="100" t="s">
        <v>270</v>
      </c>
      <c r="F6" s="38"/>
      <c r="G6" s="38"/>
      <c r="H6" s="120"/>
      <c r="I6" s="143"/>
      <c r="J6" s="105"/>
      <c r="K6" s="1"/>
      <c r="L6" s="118"/>
      <c r="M6" s="46"/>
    </row>
    <row r="7" spans="1:14" ht="25" customHeight="1">
      <c r="C7" s="28"/>
      <c r="D7" s="11"/>
      <c r="E7" s="50"/>
      <c r="F7" s="11">
        <v>1</v>
      </c>
      <c r="G7" s="11">
        <v>1</v>
      </c>
      <c r="H7" s="119">
        <f>G$7*F7</f>
        <v>1</v>
      </c>
      <c r="I7" s="143"/>
      <c r="J7" s="105"/>
      <c r="K7" s="1"/>
      <c r="L7" s="118"/>
      <c r="M7" s="46"/>
    </row>
    <row r="8" spans="1:14">
      <c r="A8" s="6" t="s">
        <v>269</v>
      </c>
      <c r="B8" s="2">
        <v>2</v>
      </c>
      <c r="C8" s="28" t="str">
        <f>B$2&amp;B$3&amp;B$4&amp;"0"&amp;B8</f>
        <v>EQACG02</v>
      </c>
      <c r="D8" s="11" t="s">
        <v>2</v>
      </c>
      <c r="E8" s="42" t="s">
        <v>268</v>
      </c>
      <c r="I8" s="143"/>
      <c r="J8" s="105"/>
      <c r="K8" s="1"/>
      <c r="L8" s="118"/>
      <c r="M8" s="46"/>
    </row>
    <row r="9" spans="1:14" ht="144">
      <c r="C9" s="28"/>
      <c r="D9" s="11"/>
      <c r="E9" s="100" t="s">
        <v>267</v>
      </c>
      <c r="F9" s="38"/>
      <c r="G9" s="38"/>
      <c r="H9" s="120"/>
      <c r="I9" s="143"/>
      <c r="J9" s="105"/>
      <c r="K9" s="1"/>
      <c r="L9" s="118"/>
      <c r="M9" s="46"/>
    </row>
    <row r="10" spans="1:14" ht="25" customHeight="1">
      <c r="C10" s="28"/>
      <c r="D10" s="11"/>
      <c r="E10" s="50"/>
      <c r="F10" s="11">
        <v>1</v>
      </c>
      <c r="G10" s="11">
        <v>1</v>
      </c>
      <c r="H10" s="119">
        <f>G$7*F10</f>
        <v>1</v>
      </c>
      <c r="I10" s="143"/>
      <c r="J10" s="105"/>
      <c r="K10" s="1"/>
      <c r="L10" s="118"/>
      <c r="M10" s="46"/>
    </row>
    <row r="11" spans="1:14">
      <c r="A11" s="6" t="s">
        <v>266</v>
      </c>
      <c r="B11" s="2">
        <v>3</v>
      </c>
      <c r="C11" s="28" t="str">
        <f>B$2&amp;B$3&amp;B$4&amp;"0"&amp;B11</f>
        <v>EQACG03</v>
      </c>
      <c r="D11" s="11" t="s">
        <v>2</v>
      </c>
      <c r="E11" s="42" t="s">
        <v>265</v>
      </c>
      <c r="I11" s="143"/>
      <c r="J11" s="105"/>
      <c r="K11" s="1"/>
      <c r="L11" s="118"/>
      <c r="M11" s="46"/>
    </row>
    <row r="12" spans="1:14" ht="32">
      <c r="C12" s="28"/>
      <c r="D12" s="11"/>
      <c r="E12" s="100" t="s">
        <v>264</v>
      </c>
      <c r="F12" s="38"/>
      <c r="G12" s="38"/>
      <c r="H12" s="120"/>
      <c r="I12" s="143"/>
      <c r="J12" s="105"/>
      <c r="K12" s="1"/>
      <c r="L12" s="118"/>
      <c r="M12" s="46"/>
    </row>
    <row r="13" spans="1:14" ht="25" customHeight="1">
      <c r="C13" s="28"/>
      <c r="D13" s="11"/>
      <c r="E13" s="97"/>
      <c r="F13" s="11">
        <v>1</v>
      </c>
      <c r="G13" s="11">
        <v>1</v>
      </c>
      <c r="H13" s="119">
        <f>G$7*F13</f>
        <v>1</v>
      </c>
      <c r="I13" s="143"/>
      <c r="J13" s="105"/>
      <c r="K13" s="1"/>
      <c r="L13" s="118"/>
      <c r="M13" s="46"/>
    </row>
    <row r="14" spans="1:14">
      <c r="A14" s="6" t="s">
        <v>263</v>
      </c>
      <c r="B14" s="2">
        <v>4</v>
      </c>
      <c r="C14" s="28" t="str">
        <f>B$2&amp;B$3&amp;B$4&amp;"0"&amp;B14</f>
        <v>EQACG04</v>
      </c>
      <c r="D14" s="11" t="s">
        <v>2</v>
      </c>
      <c r="E14" s="42" t="s">
        <v>201</v>
      </c>
      <c r="I14" s="143"/>
      <c r="J14" s="105"/>
      <c r="K14" s="1"/>
      <c r="L14" s="118"/>
      <c r="M14" s="46"/>
    </row>
    <row r="15" spans="1:14" ht="80">
      <c r="C15" s="28"/>
      <c r="D15" s="11"/>
      <c r="E15" s="100" t="s">
        <v>200</v>
      </c>
      <c r="F15" s="38"/>
      <c r="G15" s="38"/>
      <c r="H15" s="120"/>
      <c r="I15" s="143"/>
      <c r="J15" s="105"/>
      <c r="K15" s="1"/>
      <c r="L15" s="118"/>
      <c r="M15" s="46"/>
    </row>
    <row r="16" spans="1:14" ht="25" customHeight="1">
      <c r="C16" s="28"/>
      <c r="D16" s="11"/>
      <c r="E16" s="50"/>
      <c r="F16" s="11">
        <v>1</v>
      </c>
      <c r="G16" s="11">
        <v>1</v>
      </c>
      <c r="H16" s="119">
        <f>G$7*F16</f>
        <v>1</v>
      </c>
      <c r="I16" s="143"/>
      <c r="J16" s="105"/>
      <c r="K16" s="1"/>
      <c r="L16" s="118"/>
      <c r="M16" s="46"/>
    </row>
    <row r="17" spans="1:13">
      <c r="A17" s="6" t="s">
        <v>262</v>
      </c>
      <c r="B17" s="2">
        <v>5</v>
      </c>
      <c r="C17" s="28" t="str">
        <f>B$2&amp;B$3&amp;B$4&amp;"0"&amp;B17</f>
        <v>EQACG05</v>
      </c>
      <c r="D17" s="11" t="s">
        <v>2</v>
      </c>
      <c r="E17" s="42" t="s">
        <v>261</v>
      </c>
      <c r="I17" s="143"/>
      <c r="J17" s="105"/>
      <c r="K17" s="1"/>
      <c r="L17" s="118"/>
      <c r="M17" s="46"/>
    </row>
    <row r="18" spans="1:13" ht="224">
      <c r="C18" s="28"/>
      <c r="D18" s="11"/>
      <c r="E18" s="100" t="s">
        <v>260</v>
      </c>
      <c r="F18" s="38"/>
      <c r="G18" s="38"/>
      <c r="H18" s="120"/>
      <c r="I18" s="143"/>
      <c r="J18" s="105"/>
      <c r="K18" s="1"/>
      <c r="L18" s="118"/>
      <c r="M18" s="46"/>
    </row>
    <row r="19" spans="1:13" ht="25" customHeight="1">
      <c r="C19" s="28"/>
      <c r="D19" s="11"/>
      <c r="E19" s="50"/>
      <c r="F19" s="11">
        <v>1</v>
      </c>
      <c r="G19" s="11">
        <v>1</v>
      </c>
      <c r="H19" s="119">
        <f>G$7*F19</f>
        <v>1</v>
      </c>
      <c r="I19" s="143"/>
      <c r="J19" s="105"/>
      <c r="K19" s="1"/>
      <c r="L19" s="118"/>
      <c r="M19" s="46"/>
    </row>
    <row r="20" spans="1:13">
      <c r="A20" s="6" t="s">
        <v>259</v>
      </c>
      <c r="B20" s="2">
        <v>6</v>
      </c>
      <c r="C20" s="28" t="str">
        <f>B$2&amp;B$3&amp;B$4&amp;"0"&amp;B20</f>
        <v>EQACG06</v>
      </c>
      <c r="D20" s="11" t="s">
        <v>2</v>
      </c>
      <c r="E20" s="42" t="s">
        <v>151</v>
      </c>
      <c r="I20" s="143"/>
      <c r="J20" s="105"/>
      <c r="K20" s="1"/>
      <c r="L20" s="118"/>
      <c r="M20" s="46"/>
    </row>
    <row r="21" spans="1:13" ht="160">
      <c r="C21" s="28"/>
      <c r="D21" s="11"/>
      <c r="E21" s="100" t="s">
        <v>150</v>
      </c>
      <c r="F21" s="38"/>
      <c r="G21" s="38"/>
      <c r="H21" s="120"/>
      <c r="I21" s="143"/>
      <c r="J21" s="105"/>
      <c r="K21" s="1"/>
      <c r="L21" s="118"/>
      <c r="M21" s="46"/>
    </row>
    <row r="22" spans="1:13" ht="25" customHeight="1">
      <c r="C22" s="28"/>
      <c r="D22" s="11"/>
      <c r="E22" s="50"/>
      <c r="F22" s="11">
        <v>1</v>
      </c>
      <c r="G22" s="11">
        <v>1</v>
      </c>
      <c r="H22" s="119">
        <f>G$7*F22</f>
        <v>1</v>
      </c>
      <c r="I22" s="143"/>
      <c r="J22" s="105"/>
      <c r="K22" s="1"/>
      <c r="L22" s="118"/>
      <c r="M22" s="46"/>
    </row>
    <row r="23" spans="1:13">
      <c r="A23" s="6" t="s">
        <v>258</v>
      </c>
      <c r="B23" s="2">
        <v>7</v>
      </c>
      <c r="C23" s="28" t="str">
        <f>B$2&amp;B$3&amp;B$4&amp;"0"&amp;B23</f>
        <v>EQACG07</v>
      </c>
      <c r="D23" s="11" t="s">
        <v>2</v>
      </c>
      <c r="E23" s="42" t="s">
        <v>257</v>
      </c>
      <c r="I23" s="143"/>
      <c r="J23" s="105"/>
      <c r="K23" s="1"/>
      <c r="L23" s="118"/>
      <c r="M23" s="46"/>
    </row>
    <row r="24" spans="1:13" ht="48">
      <c r="C24" s="28"/>
      <c r="D24" s="11"/>
      <c r="E24" s="100" t="s">
        <v>256</v>
      </c>
      <c r="F24" s="38"/>
      <c r="G24" s="38"/>
      <c r="H24" s="120"/>
      <c r="I24" s="143"/>
      <c r="J24" s="105"/>
      <c r="K24" s="1"/>
      <c r="L24" s="118"/>
      <c r="M24" s="46"/>
    </row>
    <row r="25" spans="1:13" ht="25" customHeight="1">
      <c r="C25" s="28"/>
      <c r="D25" s="11"/>
      <c r="E25" s="50"/>
      <c r="F25" s="11">
        <v>30</v>
      </c>
      <c r="G25" s="11">
        <v>1</v>
      </c>
      <c r="H25" s="119">
        <f>G$7*F25</f>
        <v>30</v>
      </c>
      <c r="I25" s="143"/>
      <c r="J25" s="105"/>
      <c r="K25" s="1"/>
      <c r="L25" s="118"/>
      <c r="M25" s="46"/>
    </row>
    <row r="26" spans="1:13">
      <c r="A26" s="6" t="s">
        <v>255</v>
      </c>
      <c r="B26" s="2">
        <v>8</v>
      </c>
      <c r="C26" s="28" t="str">
        <f>B$2&amp;B$3&amp;B$4&amp;"0"&amp;B26</f>
        <v>EQACG08</v>
      </c>
      <c r="D26" s="11" t="s">
        <v>2</v>
      </c>
      <c r="E26" s="168" t="s">
        <v>254</v>
      </c>
      <c r="F26" s="38"/>
      <c r="G26" s="38"/>
      <c r="H26" s="120"/>
      <c r="I26" s="143"/>
      <c r="J26" s="105"/>
      <c r="K26" s="1"/>
      <c r="L26" s="118"/>
      <c r="M26" s="46"/>
    </row>
    <row r="27" spans="1:13" ht="25" customHeight="1">
      <c r="C27" s="28"/>
      <c r="D27" s="11"/>
      <c r="E27" s="42"/>
      <c r="F27" s="11">
        <v>1</v>
      </c>
      <c r="G27" s="11">
        <v>1</v>
      </c>
      <c r="H27" s="119">
        <f>G$7*F27</f>
        <v>1</v>
      </c>
      <c r="I27" s="143"/>
      <c r="J27" s="105"/>
      <c r="K27" s="1"/>
      <c r="L27" s="118"/>
      <c r="M27" s="46"/>
    </row>
    <row r="28" spans="1:13">
      <c r="A28" s="6" t="s">
        <v>253</v>
      </c>
      <c r="B28" s="2">
        <v>9</v>
      </c>
      <c r="C28" s="28" t="str">
        <f>B$2&amp;B$3&amp;B$4&amp;"0"&amp;B28</f>
        <v>EQACG09</v>
      </c>
      <c r="D28" s="11" t="s">
        <v>2</v>
      </c>
      <c r="E28" s="168" t="s">
        <v>252</v>
      </c>
      <c r="F28" s="38"/>
      <c r="G28" s="38"/>
      <c r="H28" s="120"/>
      <c r="I28" s="143"/>
      <c r="J28" s="105"/>
      <c r="K28" s="1"/>
      <c r="L28" s="118"/>
      <c r="M28" s="46"/>
    </row>
    <row r="29" spans="1:13" ht="25" customHeight="1">
      <c r="C29" s="28"/>
      <c r="D29" s="11"/>
      <c r="E29" s="42"/>
      <c r="F29" s="11">
        <v>1</v>
      </c>
      <c r="G29" s="11">
        <v>1</v>
      </c>
      <c r="H29" s="119">
        <f>G$7*F29</f>
        <v>1</v>
      </c>
      <c r="I29" s="143"/>
      <c r="J29" s="105"/>
      <c r="K29" s="1"/>
      <c r="L29" s="118"/>
      <c r="M29" s="46"/>
    </row>
    <row r="30" spans="1:13">
      <c r="A30" s="6" t="s">
        <v>251</v>
      </c>
      <c r="B30" s="2">
        <v>10</v>
      </c>
      <c r="C30" s="28" t="str">
        <f>B$2&amp;B$3&amp;B$4&amp;"0"&amp;B30</f>
        <v>EQACG010</v>
      </c>
      <c r="D30" s="11" t="s">
        <v>2</v>
      </c>
      <c r="E30" s="42" t="s">
        <v>250</v>
      </c>
      <c r="I30" s="143"/>
      <c r="J30" s="105"/>
      <c r="K30" s="1"/>
      <c r="L30" s="118"/>
      <c r="M30" s="46"/>
    </row>
    <row r="31" spans="1:13">
      <c r="C31" s="28"/>
      <c r="D31" s="11"/>
      <c r="E31" s="100" t="s">
        <v>249</v>
      </c>
      <c r="F31" s="38"/>
      <c r="G31" s="38"/>
      <c r="H31" s="120"/>
      <c r="I31" s="143"/>
      <c r="J31" s="105"/>
      <c r="K31" s="1"/>
      <c r="L31" s="118"/>
      <c r="M31" s="46"/>
    </row>
    <row r="32" spans="1:13" ht="25" customHeight="1">
      <c r="C32" s="28"/>
      <c r="D32" s="11"/>
      <c r="E32" s="50"/>
      <c r="F32" s="11">
        <v>1</v>
      </c>
      <c r="G32" s="11">
        <v>1</v>
      </c>
      <c r="H32" s="119">
        <f>G$7*F32</f>
        <v>1</v>
      </c>
      <c r="I32" s="143"/>
      <c r="J32" s="105"/>
      <c r="K32" s="1"/>
      <c r="L32" s="118"/>
      <c r="M32" s="46"/>
    </row>
    <row r="33" spans="1:13">
      <c r="A33" s="6" t="s">
        <v>248</v>
      </c>
      <c r="B33" s="2">
        <v>11</v>
      </c>
      <c r="C33" s="28" t="str">
        <f>B$2&amp;B$3&amp;B$4&amp;"0"&amp;B33</f>
        <v>EQACG011</v>
      </c>
      <c r="D33" s="11" t="s">
        <v>2</v>
      </c>
      <c r="E33" s="168" t="s">
        <v>247</v>
      </c>
      <c r="F33" s="38"/>
      <c r="G33" s="38"/>
      <c r="H33" s="120"/>
      <c r="I33" s="143"/>
      <c r="J33" s="105"/>
      <c r="K33" s="1"/>
      <c r="L33" s="118"/>
      <c r="M33" s="46"/>
    </row>
    <row r="34" spans="1:13" ht="25" customHeight="1">
      <c r="C34" s="28"/>
      <c r="D34" s="11"/>
      <c r="E34" s="42"/>
      <c r="F34" s="11">
        <v>1</v>
      </c>
      <c r="G34" s="11">
        <v>1</v>
      </c>
      <c r="H34" s="119">
        <f>G$7*F34</f>
        <v>1</v>
      </c>
      <c r="I34" s="143"/>
      <c r="J34" s="105"/>
      <c r="K34" s="1"/>
      <c r="L34" s="118"/>
      <c r="M34" s="46"/>
    </row>
    <row r="35" spans="1:13">
      <c r="A35" s="6" t="s">
        <v>246</v>
      </c>
      <c r="B35" s="2">
        <v>12</v>
      </c>
      <c r="C35" s="28" t="str">
        <f>B$2&amp;B$3&amp;B$4&amp;"0"&amp;B35</f>
        <v>EQACG012</v>
      </c>
      <c r="D35" s="11" t="s">
        <v>2</v>
      </c>
      <c r="E35" s="42" t="s">
        <v>245</v>
      </c>
      <c r="I35" s="143"/>
      <c r="J35" s="105"/>
      <c r="K35" s="1"/>
      <c r="L35" s="118"/>
      <c r="M35" s="46"/>
    </row>
    <row r="36" spans="1:13" ht="80">
      <c r="C36" s="28"/>
      <c r="D36" s="11"/>
      <c r="E36" s="100" t="s">
        <v>244</v>
      </c>
      <c r="F36" s="38"/>
      <c r="G36" s="38"/>
      <c r="H36" s="120"/>
      <c r="I36" s="143"/>
      <c r="J36" s="105"/>
      <c r="K36" s="1"/>
      <c r="L36" s="118"/>
      <c r="M36" s="46"/>
    </row>
    <row r="37" spans="1:13" ht="25" customHeight="1">
      <c r="C37" s="28"/>
      <c r="D37" s="11"/>
      <c r="E37" s="50"/>
      <c r="F37" s="11">
        <v>8</v>
      </c>
      <c r="G37" s="11">
        <v>1</v>
      </c>
      <c r="H37" s="119">
        <f>G$7*F37</f>
        <v>8</v>
      </c>
      <c r="I37" s="143"/>
      <c r="J37" s="105"/>
      <c r="K37" s="1"/>
      <c r="L37" s="118"/>
      <c r="M37" s="46"/>
    </row>
    <row r="38" spans="1:13">
      <c r="A38" s="6" t="s">
        <v>243</v>
      </c>
      <c r="B38" s="2">
        <v>13</v>
      </c>
      <c r="C38" s="28" t="str">
        <f>B$2&amp;B$3&amp;B$4&amp;"0"&amp;B38</f>
        <v>EQACG013</v>
      </c>
      <c r="D38" s="11" t="s">
        <v>2</v>
      </c>
      <c r="E38" s="168" t="s">
        <v>242</v>
      </c>
      <c r="F38" s="38"/>
      <c r="G38" s="38"/>
      <c r="H38" s="120"/>
      <c r="I38" s="143"/>
      <c r="J38" s="105"/>
      <c r="K38" s="1"/>
      <c r="L38" s="118"/>
      <c r="M38" s="46"/>
    </row>
    <row r="39" spans="1:13" ht="25" customHeight="1">
      <c r="C39" s="28"/>
      <c r="D39" s="11"/>
      <c r="E39" s="42"/>
      <c r="F39" s="11">
        <v>1</v>
      </c>
      <c r="G39" s="11">
        <v>1</v>
      </c>
      <c r="H39" s="119">
        <f>G$7*F39</f>
        <v>1</v>
      </c>
      <c r="I39" s="143"/>
      <c r="J39" s="105"/>
      <c r="K39" s="1"/>
      <c r="L39" s="118"/>
      <c r="M39" s="46"/>
    </row>
    <row r="40" spans="1:13">
      <c r="A40" s="6" t="s">
        <v>241</v>
      </c>
      <c r="B40" s="2">
        <v>14</v>
      </c>
      <c r="C40" s="28" t="str">
        <f>B$2&amp;B$3&amp;B$4&amp;"0"&amp;B40</f>
        <v>EQACG014</v>
      </c>
      <c r="D40" s="11" t="s">
        <v>2</v>
      </c>
      <c r="E40" s="168" t="s">
        <v>160</v>
      </c>
      <c r="F40" s="38"/>
      <c r="G40" s="38"/>
      <c r="H40" s="120"/>
      <c r="I40" s="143"/>
      <c r="J40" s="105"/>
      <c r="K40" s="1"/>
      <c r="L40" s="118"/>
      <c r="M40" s="46"/>
    </row>
    <row r="41" spans="1:13" ht="25" customHeight="1">
      <c r="C41" s="28"/>
      <c r="D41" s="11"/>
      <c r="E41" s="42"/>
      <c r="F41" s="11">
        <v>1</v>
      </c>
      <c r="G41" s="11">
        <v>1</v>
      </c>
      <c r="H41" s="119">
        <f>G$7*F41</f>
        <v>1</v>
      </c>
      <c r="I41" s="143"/>
      <c r="J41" s="105"/>
      <c r="K41" s="1"/>
      <c r="L41" s="118"/>
      <c r="M41" s="46"/>
    </row>
    <row r="42" spans="1:13">
      <c r="A42" s="6" t="s">
        <v>240</v>
      </c>
      <c r="B42" s="2">
        <v>15</v>
      </c>
      <c r="C42" s="28" t="str">
        <f>B$2&amp;B$3&amp;B$4&amp;"0"&amp;B42</f>
        <v>EQACG015</v>
      </c>
      <c r="D42" s="11" t="s">
        <v>2</v>
      </c>
      <c r="E42" s="42" t="s">
        <v>239</v>
      </c>
      <c r="I42" s="143"/>
      <c r="J42" s="105"/>
      <c r="K42" s="1"/>
      <c r="L42" s="118"/>
      <c r="M42" s="46"/>
    </row>
    <row r="43" spans="1:13" ht="96">
      <c r="C43" s="28"/>
      <c r="D43" s="11"/>
      <c r="E43" s="100" t="s">
        <v>238</v>
      </c>
      <c r="F43" s="38"/>
      <c r="G43" s="38"/>
      <c r="H43" s="120"/>
      <c r="I43" s="143"/>
      <c r="J43" s="105"/>
      <c r="K43" s="1"/>
      <c r="L43" s="118"/>
      <c r="M43" s="46"/>
    </row>
    <row r="44" spans="1:13" ht="25" customHeight="1">
      <c r="C44" s="28"/>
      <c r="D44" s="11"/>
      <c r="E44" s="50"/>
      <c r="F44" s="11">
        <v>1</v>
      </c>
      <c r="G44" s="11">
        <v>1</v>
      </c>
      <c r="H44" s="119">
        <f>G$7*F44</f>
        <v>1</v>
      </c>
      <c r="I44" s="143"/>
      <c r="J44" s="105"/>
      <c r="K44" s="1"/>
      <c r="L44" s="118"/>
      <c r="M44" s="46"/>
    </row>
    <row r="45" spans="1:13" s="107" customFormat="1">
      <c r="A45" s="117" t="s">
        <v>237</v>
      </c>
      <c r="B45" s="116" t="s">
        <v>236</v>
      </c>
      <c r="C45" s="115" t="str">
        <f>B$2&amp;B$3&amp;B$45</f>
        <v>EQACS</v>
      </c>
      <c r="D45" s="113"/>
      <c r="E45" s="144" t="s">
        <v>235</v>
      </c>
      <c r="F45" s="113"/>
      <c r="G45" s="113"/>
      <c r="H45" s="112"/>
      <c r="I45" s="167"/>
      <c r="J45" s="116"/>
      <c r="K45" s="109"/>
      <c r="L45" s="109"/>
      <c r="M45" s="108"/>
    </row>
    <row r="46" spans="1:13" s="150" customFormat="1">
      <c r="A46" s="164" t="s">
        <v>234</v>
      </c>
      <c r="B46" s="153" t="s">
        <v>233</v>
      </c>
      <c r="C46" s="163" t="str">
        <f>B$2&amp;B$3&amp;B$45&amp;B$46</f>
        <v>EQACST1</v>
      </c>
      <c r="D46" s="155"/>
      <c r="E46" s="166" t="s">
        <v>232</v>
      </c>
      <c r="F46" s="155"/>
      <c r="G46" s="162"/>
      <c r="H46" s="154"/>
      <c r="I46" s="161"/>
      <c r="J46" s="153"/>
      <c r="K46" s="152"/>
      <c r="L46" s="152"/>
      <c r="M46" s="151"/>
    </row>
    <row r="47" spans="1:13">
      <c r="A47" s="6" t="s">
        <v>231</v>
      </c>
      <c r="B47" s="2">
        <v>1</v>
      </c>
      <c r="C47" s="28" t="str">
        <f>B$2&amp;B$3&amp;B$45&amp;B$46&amp;"0"&amp;B47</f>
        <v>EQACST101</v>
      </c>
      <c r="D47" s="11" t="s">
        <v>2</v>
      </c>
      <c r="E47" s="17" t="s">
        <v>230</v>
      </c>
      <c r="I47" s="165"/>
      <c r="J47" s="1"/>
      <c r="K47" s="1"/>
      <c r="L47" s="118"/>
      <c r="M47" s="46"/>
    </row>
    <row r="48" spans="1:13" ht="48">
      <c r="C48" s="28"/>
      <c r="D48" s="11"/>
      <c r="E48" s="100" t="s">
        <v>215</v>
      </c>
      <c r="F48" s="38"/>
      <c r="G48" s="38"/>
      <c r="H48" s="120"/>
      <c r="I48" s="165"/>
      <c r="J48" s="1"/>
      <c r="K48" s="1"/>
      <c r="L48" s="118"/>
      <c r="M48" s="46"/>
    </row>
    <row r="49" spans="1:13" ht="25" customHeight="1">
      <c r="C49" s="28"/>
      <c r="D49" s="11"/>
      <c r="F49" s="11">
        <v>1</v>
      </c>
      <c r="G49" s="11">
        <v>6</v>
      </c>
      <c r="H49" s="119">
        <f>G49*F49</f>
        <v>6</v>
      </c>
      <c r="I49" s="165"/>
      <c r="J49" s="1"/>
      <c r="K49" s="1"/>
      <c r="L49" s="118"/>
      <c r="M49" s="46"/>
    </row>
    <row r="50" spans="1:13">
      <c r="A50" s="6" t="s">
        <v>229</v>
      </c>
      <c r="B50" s="2">
        <v>2</v>
      </c>
      <c r="C50" s="28" t="str">
        <f>B$2&amp;B$3&amp;B$45&amp;B$46&amp;"0"&amp;B50</f>
        <v>EQACST102</v>
      </c>
      <c r="D50" s="11" t="s">
        <v>2</v>
      </c>
      <c r="E50" s="17" t="s">
        <v>149</v>
      </c>
      <c r="I50" s="165"/>
      <c r="J50" s="1"/>
      <c r="K50" s="1"/>
      <c r="L50" s="118"/>
      <c r="M50" s="46"/>
    </row>
    <row r="51" spans="1:13" ht="160">
      <c r="C51" s="28"/>
      <c r="D51" s="11"/>
      <c r="E51" s="100" t="s">
        <v>228</v>
      </c>
      <c r="F51" s="38"/>
      <c r="G51" s="38"/>
      <c r="H51" s="120"/>
      <c r="I51" s="165"/>
      <c r="J51" s="1"/>
      <c r="K51" s="1"/>
      <c r="L51" s="118"/>
      <c r="M51" s="46"/>
    </row>
    <row r="52" spans="1:13" ht="25" customHeight="1">
      <c r="C52" s="28"/>
      <c r="D52" s="11"/>
      <c r="F52" s="11">
        <v>1</v>
      </c>
      <c r="G52" s="11">
        <v>6</v>
      </c>
      <c r="H52" s="119">
        <f>G52*F52</f>
        <v>6</v>
      </c>
      <c r="I52" s="165"/>
      <c r="J52" s="1"/>
      <c r="K52" s="1"/>
      <c r="L52" s="118"/>
      <c r="M52" s="46"/>
    </row>
    <row r="53" spans="1:13">
      <c r="A53" s="6" t="s">
        <v>227</v>
      </c>
      <c r="B53" s="2">
        <v>3</v>
      </c>
      <c r="C53" s="28" t="str">
        <f>B$2&amp;B$3&amp;B$45&amp;B$46&amp;"0"&amp;B53</f>
        <v>EQACST103</v>
      </c>
      <c r="D53" s="11" t="s">
        <v>2</v>
      </c>
      <c r="E53" s="17" t="s">
        <v>214</v>
      </c>
      <c r="I53" s="165"/>
      <c r="J53" s="1"/>
      <c r="K53" s="1"/>
      <c r="L53" s="118"/>
      <c r="M53" s="46"/>
    </row>
    <row r="54" spans="1:13" ht="128">
      <c r="C54" s="28"/>
      <c r="D54" s="11"/>
      <c r="E54" s="100" t="s">
        <v>226</v>
      </c>
      <c r="F54" s="38"/>
      <c r="G54" s="38"/>
      <c r="H54" s="120"/>
      <c r="I54" s="165"/>
      <c r="J54" s="1"/>
      <c r="K54" s="1"/>
      <c r="L54" s="118"/>
      <c r="M54" s="46"/>
    </row>
    <row r="55" spans="1:13" ht="25" customHeight="1">
      <c r="C55" s="28"/>
      <c r="D55" s="11"/>
      <c r="F55" s="11">
        <v>1</v>
      </c>
      <c r="G55" s="11">
        <v>6</v>
      </c>
      <c r="H55" s="119">
        <f>G55*F55</f>
        <v>6</v>
      </c>
      <c r="I55" s="165"/>
      <c r="J55" s="1"/>
      <c r="K55" s="1"/>
      <c r="L55" s="118"/>
      <c r="M55" s="46"/>
    </row>
    <row r="56" spans="1:13">
      <c r="A56" s="6" t="s">
        <v>225</v>
      </c>
      <c r="B56" s="2">
        <v>4</v>
      </c>
      <c r="C56" s="28" t="str">
        <f>B$2&amp;B$3&amp;B$45&amp;B$46&amp;"0"&amp;B56</f>
        <v>EQACST104</v>
      </c>
      <c r="D56" s="11" t="s">
        <v>2</v>
      </c>
      <c r="E56" s="42" t="s">
        <v>151</v>
      </c>
      <c r="I56" s="165"/>
      <c r="J56" s="1"/>
      <c r="K56" s="1"/>
      <c r="L56" s="118"/>
      <c r="M56" s="46"/>
    </row>
    <row r="57" spans="1:13" ht="160">
      <c r="C57" s="28"/>
      <c r="D57" s="11"/>
      <c r="E57" s="100" t="s">
        <v>150</v>
      </c>
      <c r="F57" s="38"/>
      <c r="G57" s="38"/>
      <c r="H57" s="120"/>
      <c r="I57" s="165"/>
      <c r="J57" s="1"/>
      <c r="K57" s="1"/>
      <c r="L57" s="118"/>
      <c r="M57" s="46"/>
    </row>
    <row r="58" spans="1:13" ht="25" customHeight="1">
      <c r="C58" s="28"/>
      <c r="D58" s="11"/>
      <c r="F58" s="11">
        <v>1</v>
      </c>
      <c r="G58" s="11">
        <v>6</v>
      </c>
      <c r="H58" s="119">
        <f>G58*F58</f>
        <v>6</v>
      </c>
      <c r="I58" s="165"/>
      <c r="J58" s="1"/>
      <c r="K58" s="1"/>
      <c r="L58" s="118"/>
      <c r="M58" s="46"/>
    </row>
    <row r="59" spans="1:13">
      <c r="A59" s="6" t="s">
        <v>224</v>
      </c>
      <c r="B59" s="2">
        <v>5</v>
      </c>
      <c r="C59" s="28" t="str">
        <f>B$2&amp;B$3&amp;B$45&amp;B$46&amp;"0"&amp;B59</f>
        <v>EQACST105</v>
      </c>
      <c r="D59" s="11" t="s">
        <v>2</v>
      </c>
      <c r="E59" s="17" t="s">
        <v>212</v>
      </c>
      <c r="I59" s="165"/>
      <c r="J59" s="1"/>
      <c r="K59" s="1"/>
      <c r="L59" s="118"/>
      <c r="M59" s="46"/>
    </row>
    <row r="60" spans="1:13" ht="80">
      <c r="C60" s="28"/>
      <c r="D60" s="11"/>
      <c r="E60" s="100" t="s">
        <v>211</v>
      </c>
      <c r="F60" s="38"/>
      <c r="G60" s="38"/>
      <c r="H60" s="120"/>
      <c r="I60" s="165"/>
      <c r="J60" s="1"/>
      <c r="K60" s="1"/>
      <c r="L60" s="118"/>
      <c r="M60" s="46"/>
    </row>
    <row r="61" spans="1:13" ht="25" customHeight="1">
      <c r="C61" s="28"/>
      <c r="D61" s="11"/>
      <c r="F61" s="11">
        <v>1</v>
      </c>
      <c r="G61" s="11">
        <v>6</v>
      </c>
      <c r="H61" s="119">
        <f>G61*F61</f>
        <v>6</v>
      </c>
      <c r="I61" s="165"/>
      <c r="J61" s="1"/>
      <c r="K61" s="1"/>
      <c r="L61" s="118"/>
      <c r="M61" s="46"/>
    </row>
    <row r="62" spans="1:13">
      <c r="A62" s="6" t="s">
        <v>223</v>
      </c>
      <c r="B62" s="2">
        <v>6</v>
      </c>
      <c r="C62" s="28" t="str">
        <f>B$2&amp;B$3&amp;B$45&amp;B$46&amp;"0"&amp;B62</f>
        <v>EQACST106</v>
      </c>
      <c r="D62" s="11" t="s">
        <v>2</v>
      </c>
      <c r="E62" s="17" t="s">
        <v>222</v>
      </c>
      <c r="I62" s="165"/>
      <c r="J62" s="1"/>
      <c r="K62" s="1"/>
      <c r="L62" s="118"/>
      <c r="M62" s="46"/>
    </row>
    <row r="63" spans="1:13" ht="32">
      <c r="C63" s="28"/>
      <c r="D63" s="11"/>
      <c r="E63" s="100" t="s">
        <v>164</v>
      </c>
      <c r="F63" s="38"/>
      <c r="G63" s="38"/>
      <c r="H63" s="120"/>
      <c r="I63" s="165"/>
      <c r="J63" s="1"/>
      <c r="K63" s="1"/>
      <c r="L63" s="118"/>
      <c r="M63" s="46"/>
    </row>
    <row r="64" spans="1:13" ht="25" customHeight="1">
      <c r="C64" s="28"/>
      <c r="D64" s="11"/>
      <c r="F64" s="11">
        <v>1</v>
      </c>
      <c r="G64" s="11">
        <v>6</v>
      </c>
      <c r="H64" s="119">
        <f>G64*F64</f>
        <v>6</v>
      </c>
      <c r="I64" s="165"/>
      <c r="J64" s="1"/>
      <c r="K64" s="1"/>
      <c r="L64" s="118"/>
      <c r="M64" s="46"/>
    </row>
    <row r="65" spans="1:13">
      <c r="A65" s="6" t="s">
        <v>221</v>
      </c>
      <c r="B65" s="2">
        <v>7</v>
      </c>
      <c r="C65" s="28" t="str">
        <f>B$2&amp;B$3&amp;B$45&amp;B$46&amp;"0"&amp;B65</f>
        <v>EQACST107</v>
      </c>
      <c r="D65" s="11" t="s">
        <v>2</v>
      </c>
      <c r="E65" s="17" t="s">
        <v>220</v>
      </c>
      <c r="I65" s="165"/>
      <c r="J65" s="1"/>
      <c r="K65" s="1"/>
      <c r="L65" s="118"/>
      <c r="M65" s="46"/>
    </row>
    <row r="66" spans="1:13" ht="32">
      <c r="C66" s="28"/>
      <c r="D66" s="11"/>
      <c r="E66" s="100" t="s">
        <v>162</v>
      </c>
      <c r="F66" s="38"/>
      <c r="G66" s="38"/>
      <c r="H66" s="120"/>
      <c r="I66" s="165"/>
      <c r="J66" s="2"/>
      <c r="K66" s="1"/>
      <c r="L66"/>
      <c r="M66" s="46"/>
    </row>
    <row r="67" spans="1:13" ht="25" customHeight="1">
      <c r="C67" s="28"/>
      <c r="D67" s="11"/>
      <c r="E67" s="99"/>
      <c r="F67" s="11">
        <v>1</v>
      </c>
      <c r="G67" s="11">
        <v>6</v>
      </c>
      <c r="H67" s="119">
        <f>G67*F67</f>
        <v>6</v>
      </c>
      <c r="I67" s="165"/>
      <c r="J67" s="2"/>
      <c r="K67" s="1"/>
      <c r="L67"/>
      <c r="M67" s="46"/>
    </row>
    <row r="68" spans="1:13" s="150" customFormat="1">
      <c r="A68" s="164" t="s">
        <v>219</v>
      </c>
      <c r="B68" s="153" t="s">
        <v>218</v>
      </c>
      <c r="C68" s="163" t="str">
        <f>B$2&amp;B$3&amp;B$45&amp;B$68</f>
        <v>EQACST2</v>
      </c>
      <c r="D68" s="155" t="s">
        <v>2</v>
      </c>
      <c r="E68" s="156" t="s">
        <v>217</v>
      </c>
      <c r="F68" s="162"/>
      <c r="G68" s="162"/>
      <c r="H68" s="154"/>
      <c r="I68" s="161"/>
      <c r="J68" s="153"/>
      <c r="K68" s="152"/>
      <c r="L68" s="152"/>
      <c r="M68" s="151"/>
    </row>
    <row r="69" spans="1:13">
      <c r="B69" s="2">
        <v>1</v>
      </c>
      <c r="C69" s="28" t="str">
        <f>B$2&amp;B$3&amp;B$45&amp;B$68&amp;"0"&amp;B69</f>
        <v>EQACST201</v>
      </c>
      <c r="D69" s="11" t="s">
        <v>2</v>
      </c>
      <c r="E69" s="42" t="s">
        <v>216</v>
      </c>
      <c r="J69" s="1"/>
      <c r="K69" s="1"/>
      <c r="L69" s="118"/>
      <c r="M69" s="46"/>
    </row>
    <row r="70" spans="1:13" ht="48">
      <c r="C70" s="28"/>
      <c r="D70" s="11"/>
      <c r="E70" s="100" t="s">
        <v>215</v>
      </c>
      <c r="F70" s="38"/>
      <c r="G70" s="38"/>
      <c r="H70" s="120"/>
      <c r="J70" s="1"/>
      <c r="K70" s="1"/>
      <c r="L70" s="118"/>
      <c r="M70" s="46"/>
    </row>
    <row r="71" spans="1:13" ht="25" customHeight="1">
      <c r="C71" s="28"/>
      <c r="D71" s="11"/>
      <c r="F71" s="11">
        <v>1</v>
      </c>
      <c r="G71" s="11">
        <v>7</v>
      </c>
      <c r="H71" s="119">
        <f>G71*F71</f>
        <v>7</v>
      </c>
      <c r="J71" s="1"/>
      <c r="K71" s="1"/>
      <c r="L71" s="118"/>
      <c r="M71" s="46"/>
    </row>
    <row r="72" spans="1:13">
      <c r="B72" s="2">
        <v>2</v>
      </c>
      <c r="C72" s="28" t="str">
        <f>B$2&amp;B$3&amp;B$45&amp;B$68&amp;"0"&amp;B72</f>
        <v>EQACST202</v>
      </c>
      <c r="D72" s="11" t="s">
        <v>2</v>
      </c>
      <c r="E72" s="42" t="s">
        <v>214</v>
      </c>
      <c r="J72" s="1"/>
      <c r="K72" s="1"/>
      <c r="L72" s="118"/>
      <c r="M72" s="46"/>
    </row>
    <row r="73" spans="1:13" ht="128">
      <c r="C73" s="28"/>
      <c r="D73" s="11"/>
      <c r="E73" s="100" t="s">
        <v>213</v>
      </c>
      <c r="F73" s="38"/>
      <c r="G73" s="38"/>
      <c r="H73" s="120"/>
      <c r="J73" s="1"/>
      <c r="K73" s="1"/>
      <c r="L73" s="118"/>
      <c r="M73" s="46"/>
    </row>
    <row r="74" spans="1:13" ht="25" customHeight="1">
      <c r="C74" s="28"/>
      <c r="D74" s="11"/>
      <c r="F74" s="11">
        <v>1</v>
      </c>
      <c r="G74" s="11">
        <v>7</v>
      </c>
      <c r="H74" s="119">
        <f>G74*F74</f>
        <v>7</v>
      </c>
      <c r="J74" s="1"/>
      <c r="K74" s="1"/>
      <c r="L74" s="118"/>
      <c r="M74" s="46"/>
    </row>
    <row r="75" spans="1:13">
      <c r="B75" s="2">
        <v>3</v>
      </c>
      <c r="C75" s="28" t="str">
        <f>B$2&amp;B$3&amp;B$45&amp;B$68&amp;"0"&amp;B75</f>
        <v>EQACST203</v>
      </c>
      <c r="D75" s="11" t="s">
        <v>2</v>
      </c>
      <c r="E75" s="42" t="s">
        <v>151</v>
      </c>
      <c r="J75" s="1"/>
      <c r="K75" s="1"/>
      <c r="L75" s="118"/>
      <c r="M75" s="46"/>
    </row>
    <row r="76" spans="1:13" ht="160">
      <c r="C76" s="28"/>
      <c r="D76" s="11"/>
      <c r="E76" s="100" t="s">
        <v>150</v>
      </c>
      <c r="F76" s="38"/>
      <c r="G76" s="38"/>
      <c r="H76" s="120"/>
      <c r="J76" s="1"/>
      <c r="K76" s="1"/>
      <c r="L76" s="118"/>
      <c r="M76" s="46"/>
    </row>
    <row r="77" spans="1:13" ht="25" customHeight="1">
      <c r="C77" s="28"/>
      <c r="D77" s="11"/>
      <c r="F77" s="11">
        <v>1</v>
      </c>
      <c r="G77" s="11">
        <v>7</v>
      </c>
      <c r="H77" s="119">
        <f>G77*F77</f>
        <v>7</v>
      </c>
      <c r="J77" s="1"/>
      <c r="K77" s="1"/>
      <c r="L77" s="118"/>
      <c r="M77" s="46"/>
    </row>
    <row r="78" spans="1:13">
      <c r="B78" s="2">
        <v>4</v>
      </c>
      <c r="C78" s="28" t="str">
        <f>B$2&amp;B$3&amp;B$45&amp;B$68&amp;"0"&amp;B78</f>
        <v>EQACST204</v>
      </c>
      <c r="D78" s="11" t="s">
        <v>2</v>
      </c>
      <c r="E78" s="42" t="s">
        <v>212</v>
      </c>
      <c r="J78" s="1"/>
      <c r="K78" s="1"/>
      <c r="L78" s="118"/>
      <c r="M78" s="46"/>
    </row>
    <row r="79" spans="1:13" ht="80">
      <c r="C79" s="28"/>
      <c r="D79" s="11"/>
      <c r="E79" s="100" t="s">
        <v>211</v>
      </c>
      <c r="F79" s="38"/>
      <c r="G79" s="38"/>
      <c r="H79" s="120"/>
      <c r="J79" s="1"/>
      <c r="K79" s="1"/>
      <c r="L79" s="118"/>
      <c r="M79" s="46"/>
    </row>
    <row r="80" spans="1:13" ht="25" customHeight="1">
      <c r="C80" s="28"/>
      <c r="D80" s="11"/>
      <c r="F80" s="11">
        <v>1</v>
      </c>
      <c r="G80" s="11">
        <v>7</v>
      </c>
      <c r="H80" s="119">
        <f>G80*F80</f>
        <v>7</v>
      </c>
      <c r="J80" s="1"/>
      <c r="K80" s="1"/>
      <c r="L80" s="118"/>
      <c r="M80" s="46"/>
    </row>
    <row r="81" spans="1:13">
      <c r="B81" s="2">
        <v>5</v>
      </c>
      <c r="C81" s="28" t="str">
        <f>B$2&amp;B$3&amp;B$45&amp;B$68&amp;"0"&amp;B81</f>
        <v>EQACST205</v>
      </c>
      <c r="D81" s="11" t="s">
        <v>2</v>
      </c>
      <c r="E81" s="42" t="s">
        <v>210</v>
      </c>
      <c r="J81" s="1"/>
      <c r="K81" s="1"/>
      <c r="L81" s="118"/>
      <c r="M81" s="46"/>
    </row>
    <row r="82" spans="1:13" ht="15" customHeight="1">
      <c r="C82" s="28"/>
      <c r="D82" s="11"/>
      <c r="E82" s="100" t="s">
        <v>164</v>
      </c>
      <c r="F82" s="38"/>
      <c r="G82" s="38"/>
      <c r="H82" s="120"/>
      <c r="J82" s="1"/>
      <c r="K82" s="1"/>
      <c r="L82" s="118"/>
      <c r="M82" s="46"/>
    </row>
    <row r="83" spans="1:13" ht="25" customHeight="1">
      <c r="C83" s="28"/>
      <c r="D83" s="11"/>
      <c r="F83" s="11">
        <v>1</v>
      </c>
      <c r="G83" s="11">
        <v>7</v>
      </c>
      <c r="H83" s="119">
        <f>G83*F83</f>
        <v>7</v>
      </c>
      <c r="J83" s="1"/>
      <c r="K83" s="1"/>
      <c r="L83" s="118"/>
      <c r="M83" s="46"/>
    </row>
    <row r="84" spans="1:13">
      <c r="B84" s="2">
        <v>6</v>
      </c>
      <c r="C84" s="28" t="str">
        <f>B$2&amp;B$3&amp;B$45&amp;B$68&amp;"0"&amp;B84</f>
        <v>EQACST206</v>
      </c>
      <c r="D84" s="11" t="s">
        <v>2</v>
      </c>
      <c r="E84" s="42" t="s">
        <v>209</v>
      </c>
      <c r="J84" s="1"/>
      <c r="K84" s="1"/>
      <c r="L84" s="118"/>
      <c r="M84" s="46"/>
    </row>
    <row r="85" spans="1:13" ht="32">
      <c r="C85" s="28"/>
      <c r="D85" s="11"/>
      <c r="E85" s="100" t="s">
        <v>162</v>
      </c>
      <c r="F85" s="38"/>
      <c r="G85" s="38"/>
      <c r="H85" s="120"/>
      <c r="K85" s="160"/>
      <c r="L85" s="118"/>
    </row>
    <row r="86" spans="1:13" ht="25" customHeight="1">
      <c r="C86" s="28"/>
      <c r="D86" s="11"/>
      <c r="E86" s="99"/>
      <c r="F86" s="11">
        <v>1</v>
      </c>
      <c r="G86" s="11">
        <v>7</v>
      </c>
      <c r="H86" s="119">
        <f>G86*F86</f>
        <v>7</v>
      </c>
      <c r="K86" s="160"/>
      <c r="L86" s="118"/>
    </row>
    <row r="87" spans="1:13" s="150" customFormat="1" ht="17">
      <c r="A87" s="159" t="s">
        <v>208</v>
      </c>
      <c r="B87" s="153" t="s">
        <v>207</v>
      </c>
      <c r="C87" s="158" t="str">
        <f>B$2&amp;B$3&amp;B$87</f>
        <v>EQACFV</v>
      </c>
      <c r="D87" s="157"/>
      <c r="E87" s="156" t="s">
        <v>206</v>
      </c>
      <c r="F87" s="155"/>
      <c r="G87" s="155"/>
      <c r="H87" s="154"/>
      <c r="I87" s="153"/>
      <c r="J87" s="153"/>
      <c r="K87" s="152"/>
      <c r="L87" s="152"/>
      <c r="M87" s="151"/>
    </row>
    <row r="88" spans="1:13">
      <c r="B88" s="149">
        <v>1</v>
      </c>
      <c r="C88" s="50" t="str">
        <f>B$2&amp;B$3&amp;B$87&amp;"0"&amp;B88</f>
        <v>EQACFV01</v>
      </c>
      <c r="D88" s="119" t="s">
        <v>2</v>
      </c>
      <c r="E88" s="17" t="s">
        <v>205</v>
      </c>
      <c r="J88" s="15"/>
      <c r="K88" s="1"/>
      <c r="L88" s="46"/>
      <c r="M88" s="46"/>
    </row>
    <row r="89" spans="1:13" ht="48">
      <c r="B89" s="149"/>
      <c r="C89" s="50"/>
      <c r="D89" s="119"/>
      <c r="E89" s="100" t="s">
        <v>204</v>
      </c>
      <c r="F89" s="38"/>
      <c r="G89" s="38"/>
      <c r="H89" s="120"/>
      <c r="J89" s="15"/>
      <c r="K89" s="1"/>
      <c r="L89" s="46"/>
      <c r="M89" s="46"/>
    </row>
    <row r="90" spans="1:13" ht="25" customHeight="1">
      <c r="B90" s="149"/>
      <c r="C90" s="50"/>
      <c r="D90" s="119"/>
      <c r="F90" s="11">
        <v>1</v>
      </c>
      <c r="G90" s="11">
        <v>1</v>
      </c>
      <c r="H90" s="11">
        <f>F90*G90</f>
        <v>1</v>
      </c>
      <c r="J90" s="15"/>
      <c r="K90" s="1"/>
      <c r="L90" s="46"/>
      <c r="M90" s="46"/>
    </row>
    <row r="91" spans="1:13">
      <c r="B91" s="149">
        <v>2</v>
      </c>
      <c r="C91" s="50" t="str">
        <f>B$2&amp;B$3&amp;B$87&amp;"0"&amp;B91</f>
        <v>EQACFV02</v>
      </c>
      <c r="D91" s="119" t="s">
        <v>2</v>
      </c>
      <c r="E91" s="42" t="s">
        <v>151</v>
      </c>
      <c r="J91" s="15"/>
      <c r="K91" s="1"/>
      <c r="L91" s="46"/>
      <c r="M91" s="46"/>
    </row>
    <row r="92" spans="1:13" ht="160">
      <c r="B92" s="149"/>
      <c r="C92" s="50"/>
      <c r="D92" s="119"/>
      <c r="E92" s="100" t="s">
        <v>150</v>
      </c>
      <c r="F92" s="38"/>
      <c r="G92" s="38"/>
      <c r="H92" s="120"/>
      <c r="J92" s="15"/>
      <c r="K92" s="1"/>
      <c r="L92" s="46"/>
      <c r="M92" s="46"/>
    </row>
    <row r="93" spans="1:13" ht="25" customHeight="1">
      <c r="B93" s="149"/>
      <c r="C93" s="50"/>
      <c r="D93" s="119"/>
      <c r="F93" s="11">
        <v>1</v>
      </c>
      <c r="G93" s="11">
        <v>1</v>
      </c>
      <c r="H93" s="11">
        <f>F93*G93</f>
        <v>1</v>
      </c>
      <c r="J93" s="15"/>
      <c r="K93" s="1"/>
      <c r="L93" s="46"/>
      <c r="M93" s="46"/>
    </row>
    <row r="94" spans="1:13">
      <c r="B94" s="149">
        <v>3</v>
      </c>
      <c r="C94" s="50" t="str">
        <f>B$2&amp;B$3&amp;B$87&amp;"0"&amp;B94</f>
        <v>EQACFV03</v>
      </c>
      <c r="D94" s="119" t="s">
        <v>2</v>
      </c>
      <c r="E94" s="42" t="s">
        <v>203</v>
      </c>
      <c r="J94" s="15"/>
      <c r="K94" s="1"/>
      <c r="L94" s="46"/>
      <c r="M94" s="46"/>
    </row>
    <row r="95" spans="1:13" ht="192">
      <c r="B95" s="149"/>
      <c r="C95" s="50"/>
      <c r="D95" s="119"/>
      <c r="E95" s="100" t="s">
        <v>202</v>
      </c>
      <c r="F95" s="38"/>
      <c r="G95" s="38"/>
      <c r="H95" s="120"/>
      <c r="J95" s="15"/>
      <c r="K95" s="1"/>
      <c r="L95" s="46"/>
      <c r="M95" s="46"/>
    </row>
    <row r="96" spans="1:13" ht="25" customHeight="1">
      <c r="B96" s="149"/>
      <c r="C96" s="50"/>
      <c r="D96" s="119"/>
      <c r="E96" s="50"/>
      <c r="F96" s="11">
        <v>1</v>
      </c>
      <c r="G96" s="11">
        <v>1</v>
      </c>
      <c r="H96" s="11">
        <f>F96*G96</f>
        <v>1</v>
      </c>
      <c r="J96" s="15"/>
      <c r="K96" s="1"/>
      <c r="L96" s="46"/>
      <c r="M96" s="46"/>
    </row>
    <row r="97" spans="1:16">
      <c r="B97" s="149">
        <v>4</v>
      </c>
      <c r="C97" s="50" t="str">
        <f>B$2&amp;B$3&amp;B$87&amp;"0"&amp;B97</f>
        <v>EQACFV04</v>
      </c>
      <c r="D97" s="119" t="s">
        <v>2</v>
      </c>
      <c r="E97" s="42" t="s">
        <v>201</v>
      </c>
      <c r="J97" s="15"/>
      <c r="K97" s="1"/>
      <c r="L97" s="46"/>
      <c r="M97" s="46"/>
    </row>
    <row r="98" spans="1:16" ht="80">
      <c r="B98" s="149"/>
      <c r="C98" s="50"/>
      <c r="D98" s="119"/>
      <c r="E98" s="100" t="s">
        <v>200</v>
      </c>
      <c r="F98" s="38"/>
      <c r="G98" s="38"/>
      <c r="H98" s="120"/>
      <c r="J98" s="15"/>
      <c r="K98" s="104"/>
      <c r="L98" s="46"/>
      <c r="M98" s="46"/>
    </row>
    <row r="99" spans="1:16" ht="25" customHeight="1">
      <c r="B99" s="149"/>
      <c r="C99" s="50"/>
      <c r="D99" s="119"/>
      <c r="E99" s="50"/>
      <c r="F99" s="11">
        <v>1</v>
      </c>
      <c r="G99" s="11">
        <v>1</v>
      </c>
      <c r="H99" s="11">
        <f>F99*G99</f>
        <v>1</v>
      </c>
      <c r="J99" s="15"/>
      <c r="K99" s="104"/>
      <c r="L99" s="46"/>
      <c r="M99" s="46"/>
    </row>
    <row r="100" spans="1:16" s="56" customFormat="1" ht="17">
      <c r="A100" s="148" t="s">
        <v>199</v>
      </c>
      <c r="B100" s="61" t="s">
        <v>101</v>
      </c>
      <c r="C100" s="45" t="str">
        <f>B$2&amp;B$100</f>
        <v>EQC</v>
      </c>
      <c r="D100" s="147"/>
      <c r="E100" s="146" t="s">
        <v>198</v>
      </c>
      <c r="F100" s="43"/>
      <c r="G100" s="43"/>
      <c r="H100" s="145"/>
      <c r="I100" s="61"/>
      <c r="J100" s="61"/>
      <c r="K100" s="59"/>
      <c r="L100" s="59"/>
      <c r="M100" s="57"/>
    </row>
    <row r="101" spans="1:16" s="107" customFormat="1" ht="17">
      <c r="A101" s="142" t="s">
        <v>197</v>
      </c>
      <c r="B101" s="116" t="s">
        <v>47</v>
      </c>
      <c r="C101" s="115" t="str">
        <f>B$2&amp;B$100&amp;B$101</f>
        <v>EQCLOX</v>
      </c>
      <c r="D101" s="138"/>
      <c r="E101" s="144" t="s">
        <v>196</v>
      </c>
      <c r="F101" s="113"/>
      <c r="G101" s="113"/>
      <c r="H101" s="112"/>
      <c r="I101" s="116"/>
      <c r="J101" s="116"/>
      <c r="K101" s="109"/>
      <c r="L101" s="109"/>
      <c r="M101" s="108"/>
    </row>
    <row r="102" spans="1:16">
      <c r="B102" s="2">
        <v>1</v>
      </c>
      <c r="C102" s="28" t="str">
        <f>B$2&amp;B$100&amp;B$101&amp;"0"&amp;B102</f>
        <v>EQCLOX01</v>
      </c>
      <c r="D102" s="11" t="s">
        <v>2</v>
      </c>
      <c r="E102" s="17" t="s">
        <v>195</v>
      </c>
      <c r="I102" s="6"/>
      <c r="J102" s="15"/>
      <c r="K102" s="1"/>
      <c r="L102" s="46"/>
      <c r="M102" s="46"/>
      <c r="P102" s="143"/>
    </row>
    <row r="103" spans="1:16" ht="144">
      <c r="C103" s="28"/>
      <c r="D103" s="11"/>
      <c r="E103" s="100" t="s">
        <v>194</v>
      </c>
      <c r="F103" s="38"/>
      <c r="G103" s="38"/>
      <c r="H103" s="120"/>
      <c r="I103" s="6"/>
      <c r="J103" s="15"/>
      <c r="K103" s="1"/>
      <c r="L103" s="46"/>
      <c r="M103" s="46"/>
      <c r="P103" s="143"/>
    </row>
    <row r="104" spans="1:16" ht="25" customHeight="1">
      <c r="C104" s="28"/>
      <c r="D104" s="11"/>
      <c r="F104" s="11">
        <v>54</v>
      </c>
      <c r="G104" s="11">
        <v>1</v>
      </c>
      <c r="H104" s="119">
        <f>F104*G104</f>
        <v>54</v>
      </c>
      <c r="I104" s="6"/>
      <c r="J104" s="15"/>
      <c r="K104" s="1"/>
      <c r="L104" s="46"/>
      <c r="M104" s="46"/>
      <c r="P104" s="143"/>
    </row>
    <row r="105" spans="1:16">
      <c r="B105" s="2">
        <v>2</v>
      </c>
      <c r="C105" s="28" t="str">
        <f>B$2&amp;B$100&amp;B$101&amp;"0"&amp;B105</f>
        <v>EQCLOX02</v>
      </c>
      <c r="D105" s="11" t="s">
        <v>2</v>
      </c>
      <c r="E105" s="17" t="s">
        <v>193</v>
      </c>
      <c r="I105" s="6"/>
      <c r="J105" s="15"/>
      <c r="K105" s="1"/>
      <c r="L105" s="46"/>
      <c r="M105" s="46"/>
    </row>
    <row r="106" spans="1:16" ht="176">
      <c r="C106" s="28"/>
      <c r="D106" s="11"/>
      <c r="E106" s="100" t="s">
        <v>192</v>
      </c>
      <c r="F106" s="38"/>
      <c r="G106" s="38"/>
      <c r="H106" s="120"/>
      <c r="I106" s="6"/>
      <c r="J106" s="15"/>
      <c r="K106" s="1"/>
      <c r="L106" s="46"/>
      <c r="M106" s="46"/>
    </row>
    <row r="107" spans="1:16" ht="25" customHeight="1">
      <c r="C107" s="28"/>
      <c r="D107" s="11"/>
      <c r="F107" s="11">
        <v>28</v>
      </c>
      <c r="G107" s="11">
        <v>1</v>
      </c>
      <c r="H107" s="119">
        <f>F107*G107</f>
        <v>28</v>
      </c>
      <c r="I107" s="6"/>
      <c r="J107" s="15"/>
      <c r="K107" s="1"/>
      <c r="L107" s="46"/>
      <c r="M107" s="46"/>
    </row>
    <row r="108" spans="1:16">
      <c r="B108" s="2">
        <v>3</v>
      </c>
      <c r="C108" s="28" t="str">
        <f>B$2&amp;B$100&amp;B$101&amp;"0"&amp;B108</f>
        <v>EQCLOX03</v>
      </c>
      <c r="D108" s="11" t="s">
        <v>2</v>
      </c>
      <c r="E108" s="17" t="s">
        <v>191</v>
      </c>
      <c r="I108" s="6"/>
      <c r="J108" s="15"/>
      <c r="K108" s="1"/>
      <c r="L108" s="46"/>
      <c r="M108" s="46"/>
    </row>
    <row r="109" spans="1:16" ht="64">
      <c r="C109" s="28"/>
      <c r="D109" s="11"/>
      <c r="E109" s="100" t="s">
        <v>190</v>
      </c>
      <c r="F109" s="38"/>
      <c r="G109" s="38"/>
      <c r="H109" s="120"/>
      <c r="I109" s="6"/>
      <c r="J109" s="15"/>
      <c r="K109" s="1"/>
      <c r="L109" s="46"/>
      <c r="M109" s="46"/>
    </row>
    <row r="110" spans="1:16" ht="25" customHeight="1">
      <c r="C110" s="28"/>
      <c r="D110" s="11"/>
      <c r="E110" s="99"/>
      <c r="F110" s="11">
        <v>28</v>
      </c>
      <c r="G110" s="11">
        <v>1</v>
      </c>
      <c r="H110" s="119">
        <f>F110*G110</f>
        <v>28</v>
      </c>
      <c r="I110" s="6"/>
      <c r="J110" s="15"/>
      <c r="K110" s="1"/>
      <c r="L110" s="46"/>
      <c r="M110" s="46"/>
    </row>
    <row r="111" spans="1:16">
      <c r="B111" s="2">
        <v>4</v>
      </c>
      <c r="C111" s="28" t="str">
        <f>B$2&amp;B$100&amp;B$101&amp;"0"&amp;B111</f>
        <v>EQCLOX04</v>
      </c>
      <c r="D111" s="11" t="s">
        <v>2</v>
      </c>
      <c r="E111" s="17" t="s">
        <v>189</v>
      </c>
      <c r="I111" s="6"/>
      <c r="J111" s="15"/>
      <c r="K111" s="1"/>
      <c r="L111" s="46"/>
      <c r="M111" s="46"/>
    </row>
    <row r="112" spans="1:16" ht="192">
      <c r="C112" s="28"/>
      <c r="D112" s="11"/>
      <c r="E112" s="100" t="s">
        <v>188</v>
      </c>
      <c r="F112" s="38"/>
      <c r="G112" s="38"/>
      <c r="H112" s="120"/>
      <c r="I112" s="6"/>
      <c r="J112" s="15"/>
      <c r="K112" s="1"/>
      <c r="L112" s="46"/>
      <c r="M112" s="46"/>
    </row>
    <row r="113" spans="2:13" ht="25" customHeight="1">
      <c r="C113" s="28"/>
      <c r="D113" s="11"/>
      <c r="F113" s="11">
        <v>1</v>
      </c>
      <c r="G113" s="11">
        <v>1</v>
      </c>
      <c r="H113" s="119">
        <f>F113*G113</f>
        <v>1</v>
      </c>
      <c r="I113" s="6"/>
      <c r="J113" s="15"/>
      <c r="K113" s="1"/>
      <c r="L113" s="46"/>
      <c r="M113" s="46"/>
    </row>
    <row r="114" spans="2:13">
      <c r="B114" s="2">
        <v>5</v>
      </c>
      <c r="C114" s="28" t="str">
        <f>B$2&amp;B$100&amp;B$101&amp;"0"&amp;B114</f>
        <v>EQCLOX05</v>
      </c>
      <c r="D114" s="11" t="s">
        <v>2</v>
      </c>
      <c r="E114" s="17" t="s">
        <v>187</v>
      </c>
      <c r="I114" s="6"/>
      <c r="J114" s="15"/>
      <c r="K114" s="1"/>
      <c r="L114" s="46"/>
      <c r="M114" s="46"/>
    </row>
    <row r="115" spans="2:13" ht="224">
      <c r="C115" s="28"/>
      <c r="D115" s="11"/>
      <c r="E115" s="100" t="s">
        <v>186</v>
      </c>
      <c r="F115" s="38"/>
      <c r="G115" s="38"/>
      <c r="H115" s="120"/>
      <c r="I115" s="6"/>
      <c r="J115" s="15"/>
      <c r="K115" s="1"/>
      <c r="L115" s="46"/>
      <c r="M115" s="46"/>
    </row>
    <row r="116" spans="2:13" ht="25" customHeight="1">
      <c r="C116" s="28"/>
      <c r="D116" s="11"/>
      <c r="F116" s="11">
        <v>8</v>
      </c>
      <c r="G116" s="11">
        <v>1</v>
      </c>
      <c r="H116" s="119">
        <f>F116*G116</f>
        <v>8</v>
      </c>
      <c r="I116" s="6"/>
      <c r="J116" s="15"/>
      <c r="K116" s="1"/>
      <c r="L116" s="46"/>
      <c r="M116" s="46"/>
    </row>
    <row r="117" spans="2:13">
      <c r="B117" s="2">
        <v>6</v>
      </c>
      <c r="C117" s="28" t="str">
        <f>B$2&amp;B$100&amp;B$101&amp;"0"&amp;B117</f>
        <v>EQCLOX06</v>
      </c>
      <c r="D117" s="11" t="s">
        <v>2</v>
      </c>
      <c r="E117" s="17" t="s">
        <v>185</v>
      </c>
      <c r="I117" s="6"/>
      <c r="J117" s="15"/>
      <c r="K117" s="1"/>
      <c r="L117" s="46"/>
      <c r="M117" s="46"/>
    </row>
    <row r="118" spans="2:13" ht="192">
      <c r="C118" s="28"/>
      <c r="D118" s="11"/>
      <c r="E118" s="100" t="s">
        <v>184</v>
      </c>
      <c r="F118" s="38"/>
      <c r="G118" s="38"/>
      <c r="H118" s="120"/>
      <c r="I118" s="6"/>
      <c r="J118" s="15"/>
      <c r="K118" s="1"/>
      <c r="L118" s="46"/>
      <c r="M118" s="46"/>
    </row>
    <row r="119" spans="2:13" ht="25" customHeight="1">
      <c r="C119" s="28"/>
      <c r="D119" s="11"/>
      <c r="F119" s="11">
        <v>6</v>
      </c>
      <c r="G119" s="11">
        <v>1</v>
      </c>
      <c r="H119" s="119">
        <f>F119*G119</f>
        <v>6</v>
      </c>
      <c r="I119" s="6"/>
      <c r="J119" s="15"/>
      <c r="K119" s="1"/>
      <c r="L119" s="46"/>
      <c r="M119" s="46"/>
    </row>
    <row r="120" spans="2:13">
      <c r="B120" s="2">
        <v>7</v>
      </c>
      <c r="C120" s="28" t="str">
        <f>B$2&amp;B$100&amp;B$101&amp;"0"&amp;B120</f>
        <v>EQCLOX07</v>
      </c>
      <c r="D120" s="11" t="s">
        <v>2</v>
      </c>
      <c r="E120" s="17" t="s">
        <v>183</v>
      </c>
      <c r="I120" s="6"/>
      <c r="J120" s="15"/>
      <c r="K120" s="1"/>
      <c r="L120" s="46"/>
      <c r="M120" s="46"/>
    </row>
    <row r="121" spans="2:13" ht="176">
      <c r="C121" s="28"/>
      <c r="D121" s="11"/>
      <c r="E121" s="100" t="s">
        <v>182</v>
      </c>
      <c r="F121" s="38"/>
      <c r="G121" s="38"/>
      <c r="H121" s="120"/>
      <c r="I121" s="6"/>
      <c r="J121" s="15"/>
      <c r="K121" s="1"/>
      <c r="L121" s="46"/>
      <c r="M121" s="46"/>
    </row>
    <row r="122" spans="2:13" ht="25" customHeight="1">
      <c r="C122" s="28"/>
      <c r="D122" s="11"/>
      <c r="F122" s="11">
        <v>5</v>
      </c>
      <c r="G122" s="11">
        <v>1</v>
      </c>
      <c r="H122" s="119">
        <f>F122*G122</f>
        <v>5</v>
      </c>
      <c r="I122" s="6"/>
      <c r="J122" s="15"/>
      <c r="K122" s="1"/>
      <c r="L122" s="46"/>
      <c r="M122" s="46"/>
    </row>
    <row r="123" spans="2:13">
      <c r="B123" s="2">
        <v>8</v>
      </c>
      <c r="C123" s="28" t="str">
        <f>B$2&amp;B$100&amp;B$101&amp;"0"&amp;B123</f>
        <v>EQCLOX08</v>
      </c>
      <c r="D123" s="11" t="s">
        <v>2</v>
      </c>
      <c r="E123" s="17" t="s">
        <v>181</v>
      </c>
      <c r="I123" s="6"/>
      <c r="J123" s="15"/>
      <c r="K123" s="1"/>
      <c r="L123" s="46"/>
      <c r="M123" s="46"/>
    </row>
    <row r="124" spans="2:13" ht="112">
      <c r="C124" s="28"/>
      <c r="D124" s="11"/>
      <c r="E124" s="100" t="s">
        <v>180</v>
      </c>
      <c r="F124" s="38"/>
      <c r="G124" s="38"/>
      <c r="H124" s="120"/>
      <c r="I124" s="6"/>
      <c r="J124" s="15"/>
      <c r="K124" s="1"/>
      <c r="L124" s="46"/>
      <c r="M124" s="46"/>
    </row>
    <row r="125" spans="2:13" ht="25" customHeight="1">
      <c r="C125" s="28"/>
      <c r="D125" s="11"/>
      <c r="F125" s="11">
        <v>9</v>
      </c>
      <c r="G125" s="11">
        <v>1</v>
      </c>
      <c r="H125" s="119">
        <f>F125*G125</f>
        <v>9</v>
      </c>
      <c r="I125" s="6"/>
      <c r="J125" s="15"/>
      <c r="K125" s="1"/>
      <c r="L125" s="46"/>
      <c r="M125" s="46"/>
    </row>
    <row r="126" spans="2:13">
      <c r="B126" s="2">
        <v>9</v>
      </c>
      <c r="C126" s="28" t="str">
        <f>B$2&amp;B$100&amp;B$101&amp;"0"&amp;B126</f>
        <v>EQCLOX09</v>
      </c>
      <c r="D126" s="11" t="s">
        <v>2</v>
      </c>
      <c r="E126" s="17" t="s">
        <v>179</v>
      </c>
      <c r="I126" s="6"/>
      <c r="J126" s="15"/>
      <c r="K126" s="1"/>
      <c r="L126" s="46"/>
      <c r="M126" s="46"/>
    </row>
    <row r="127" spans="2:13" ht="240">
      <c r="C127" s="28"/>
      <c r="D127" s="11"/>
      <c r="E127" s="100" t="s">
        <v>178</v>
      </c>
      <c r="F127" s="38"/>
      <c r="G127" s="38"/>
      <c r="H127" s="120"/>
      <c r="I127" s="6"/>
      <c r="J127" s="15"/>
      <c r="K127" s="1"/>
      <c r="L127" s="46"/>
      <c r="M127" s="46"/>
    </row>
    <row r="128" spans="2:13" ht="25" customHeight="1">
      <c r="C128" s="28"/>
      <c r="D128" s="11"/>
      <c r="E128" s="99"/>
      <c r="F128" s="11">
        <v>14</v>
      </c>
      <c r="G128" s="11">
        <v>1</v>
      </c>
      <c r="H128" s="119">
        <f>F128*G128</f>
        <v>14</v>
      </c>
      <c r="I128" s="6"/>
      <c r="J128" s="15"/>
      <c r="K128" s="1"/>
      <c r="L128" s="46"/>
      <c r="M128" s="46"/>
    </row>
    <row r="129" spans="1:13">
      <c r="B129" s="2">
        <v>10</v>
      </c>
      <c r="C129" s="28" t="str">
        <f>B$2&amp;B$100&amp;B$101&amp;"0"&amp;B129</f>
        <v>EQCLOX010</v>
      </c>
      <c r="D129" s="11" t="s">
        <v>2</v>
      </c>
      <c r="E129" s="17" t="s">
        <v>177</v>
      </c>
      <c r="F129"/>
      <c r="G129"/>
      <c r="H129"/>
      <c r="I129" s="6"/>
      <c r="J129" s="15"/>
      <c r="K129" s="1"/>
      <c r="L129" s="46"/>
      <c r="M129" s="46"/>
    </row>
    <row r="130" spans="1:13" ht="112">
      <c r="C130" s="28"/>
      <c r="D130" s="11"/>
      <c r="E130" s="100" t="s">
        <v>176</v>
      </c>
      <c r="F130" s="38"/>
      <c r="G130" s="38"/>
      <c r="H130" s="120"/>
      <c r="I130" s="6"/>
      <c r="J130" s="15"/>
      <c r="K130" s="1"/>
      <c r="L130" s="46"/>
      <c r="M130" s="46"/>
    </row>
    <row r="131" spans="1:13" ht="25" customHeight="1">
      <c r="C131" s="28"/>
      <c r="D131" s="11"/>
      <c r="F131" s="11">
        <v>0</v>
      </c>
      <c r="G131" s="11">
        <v>1</v>
      </c>
      <c r="H131" s="119">
        <f>F131*G131</f>
        <v>0</v>
      </c>
      <c r="I131" s="6"/>
      <c r="J131" s="15"/>
      <c r="K131" s="1"/>
      <c r="L131" s="46"/>
      <c r="M131" s="46"/>
    </row>
    <row r="132" spans="1:13">
      <c r="B132" s="2">
        <v>11</v>
      </c>
      <c r="C132" s="28" t="str">
        <f>B$2&amp;B$100&amp;B$101&amp;"0"&amp;B132</f>
        <v>EQCLOX011</v>
      </c>
      <c r="D132" s="11" t="s">
        <v>2</v>
      </c>
      <c r="E132" s="17" t="s">
        <v>175</v>
      </c>
      <c r="I132" s="6"/>
      <c r="J132" s="15"/>
      <c r="K132" s="1"/>
      <c r="L132" s="46"/>
      <c r="M132" s="46"/>
    </row>
    <row r="133" spans="1:13" ht="128">
      <c r="C133" s="28"/>
      <c r="D133" s="11"/>
      <c r="E133" s="100" t="s">
        <v>174</v>
      </c>
      <c r="F133" s="38"/>
      <c r="G133" s="38"/>
      <c r="H133" s="120"/>
      <c r="I133" s="6"/>
      <c r="K133" s="1"/>
      <c r="M133" s="46"/>
    </row>
    <row r="134" spans="1:13" ht="25" customHeight="1">
      <c r="C134" s="28"/>
      <c r="D134" s="11"/>
      <c r="F134" s="11">
        <v>6</v>
      </c>
      <c r="G134" s="11">
        <v>1</v>
      </c>
      <c r="H134" s="119">
        <f>F134*G134</f>
        <v>6</v>
      </c>
      <c r="I134" s="6"/>
      <c r="K134" s="1"/>
      <c r="M134" s="46"/>
    </row>
    <row r="135" spans="1:13" s="107" customFormat="1" ht="17">
      <c r="A135" s="142" t="s">
        <v>173</v>
      </c>
      <c r="B135" s="116" t="s">
        <v>172</v>
      </c>
      <c r="C135" s="141" t="s">
        <v>171</v>
      </c>
      <c r="D135" s="138"/>
      <c r="E135" s="114" t="s">
        <v>170</v>
      </c>
      <c r="F135" s="113"/>
      <c r="G135" s="113"/>
      <c r="H135" s="112"/>
      <c r="I135" s="117"/>
      <c r="K135" s="109"/>
      <c r="L135" s="140"/>
      <c r="M135" s="108"/>
    </row>
    <row r="136" spans="1:13">
      <c r="B136" s="2">
        <v>1</v>
      </c>
      <c r="C136" s="28" t="str">
        <f>B$2&amp;B$100&amp;B$135&amp;"0"&amp;B136</f>
        <v>EQCCR01</v>
      </c>
      <c r="D136" s="11" t="s">
        <v>2</v>
      </c>
      <c r="E136" s="17" t="s">
        <v>169</v>
      </c>
      <c r="J136" s="15"/>
      <c r="K136" s="105"/>
      <c r="L136" s="46"/>
      <c r="M136" s="118"/>
    </row>
    <row r="137" spans="1:13" ht="48">
      <c r="C137" s="28"/>
      <c r="D137" s="11"/>
      <c r="E137" s="100" t="s">
        <v>168</v>
      </c>
      <c r="F137" s="38"/>
      <c r="G137" s="38"/>
      <c r="H137" s="120"/>
      <c r="J137" s="15"/>
      <c r="K137" s="105"/>
      <c r="L137" s="46"/>
      <c r="M137" s="118"/>
    </row>
    <row r="138" spans="1:13" ht="25" customHeight="1">
      <c r="C138" s="28"/>
      <c r="D138" s="11"/>
      <c r="E138" s="99"/>
      <c r="F138" s="11">
        <v>25</v>
      </c>
      <c r="G138" s="11">
        <v>1</v>
      </c>
      <c r="H138" s="119">
        <f>F138*G138</f>
        <v>25</v>
      </c>
      <c r="J138" s="15"/>
      <c r="K138" s="105"/>
      <c r="L138" s="46"/>
      <c r="M138" s="118"/>
    </row>
    <row r="139" spans="1:13">
      <c r="B139" s="2">
        <v>2</v>
      </c>
      <c r="C139" s="28" t="str">
        <f>B$2&amp;B$100&amp;B$135&amp;"0"&amp;B139</f>
        <v>EQCCR02</v>
      </c>
      <c r="D139" s="11" t="s">
        <v>2</v>
      </c>
      <c r="E139" s="17" t="s">
        <v>167</v>
      </c>
      <c r="J139" s="15"/>
      <c r="K139" s="105"/>
      <c r="L139" s="46"/>
      <c r="M139" s="118"/>
    </row>
    <row r="140" spans="1:13" ht="160">
      <c r="C140" s="28"/>
      <c r="D140" s="11"/>
      <c r="E140" s="100" t="s">
        <v>166</v>
      </c>
      <c r="F140" s="38"/>
      <c r="G140" s="38"/>
      <c r="H140" s="120"/>
      <c r="J140" s="15"/>
      <c r="K140" s="105"/>
      <c r="L140" s="46"/>
      <c r="M140" s="118"/>
    </row>
    <row r="141" spans="1:13" ht="25" customHeight="1">
      <c r="C141" s="28"/>
      <c r="D141" s="11"/>
      <c r="F141" s="11">
        <v>45</v>
      </c>
      <c r="G141" s="11">
        <v>1</v>
      </c>
      <c r="H141" s="119">
        <f>F141*G141</f>
        <v>45</v>
      </c>
      <c r="J141" s="15"/>
      <c r="K141" s="105"/>
      <c r="L141" s="46"/>
      <c r="M141" s="118"/>
    </row>
    <row r="142" spans="1:13">
      <c r="B142" s="2">
        <v>3</v>
      </c>
      <c r="C142" s="28" t="str">
        <f>B$2&amp;B$100&amp;B$135&amp;"0"&amp;B142</f>
        <v>EQCCR03</v>
      </c>
      <c r="D142" s="11" t="s">
        <v>2</v>
      </c>
      <c r="E142" s="17" t="s">
        <v>165</v>
      </c>
      <c r="J142" s="15"/>
      <c r="K142" s="105"/>
      <c r="L142" s="46"/>
      <c r="M142" s="118"/>
    </row>
    <row r="143" spans="1:13" ht="32">
      <c r="C143" s="28"/>
      <c r="D143" s="11"/>
      <c r="E143" s="100" t="s">
        <v>164</v>
      </c>
      <c r="F143" s="38"/>
      <c r="G143" s="38"/>
      <c r="H143" s="120"/>
      <c r="J143" s="15"/>
      <c r="K143" s="105"/>
      <c r="L143" s="46"/>
      <c r="M143" s="118"/>
    </row>
    <row r="144" spans="1:13" ht="25" customHeight="1">
      <c r="C144" s="28"/>
      <c r="D144" s="11"/>
      <c r="F144" s="11">
        <f>F141*2</f>
        <v>90</v>
      </c>
      <c r="G144" s="11">
        <v>1</v>
      </c>
      <c r="H144" s="119">
        <f>F144*G144</f>
        <v>90</v>
      </c>
      <c r="J144" s="15"/>
      <c r="K144" s="105"/>
      <c r="L144" s="46"/>
      <c r="M144" s="118"/>
    </row>
    <row r="145" spans="1:13">
      <c r="B145" s="2">
        <v>4</v>
      </c>
      <c r="C145" s="28" t="str">
        <f>B$2&amp;B$100&amp;B$135&amp;"0"&amp;B145</f>
        <v>EQCCR04</v>
      </c>
      <c r="D145" s="11" t="s">
        <v>2</v>
      </c>
      <c r="E145" s="17" t="s">
        <v>163</v>
      </c>
      <c r="J145" s="15"/>
      <c r="K145" s="105"/>
      <c r="L145" s="46"/>
      <c r="M145" s="118"/>
    </row>
    <row r="146" spans="1:13" ht="32">
      <c r="C146" s="28"/>
      <c r="D146" s="11"/>
      <c r="E146" s="100" t="s">
        <v>162</v>
      </c>
      <c r="F146" s="38"/>
      <c r="G146" s="38"/>
      <c r="H146" s="120"/>
      <c r="J146" s="15"/>
      <c r="K146" s="105"/>
      <c r="L146" s="46"/>
      <c r="M146" s="118"/>
    </row>
    <row r="147" spans="1:13" ht="25" customHeight="1">
      <c r="C147" s="28"/>
      <c r="D147" s="11"/>
      <c r="E147" s="99"/>
      <c r="F147" s="11">
        <f>F141*2</f>
        <v>90</v>
      </c>
      <c r="G147" s="11">
        <v>1</v>
      </c>
      <c r="H147" s="119">
        <f>F147*G147</f>
        <v>90</v>
      </c>
      <c r="J147" s="15"/>
      <c r="K147" s="105"/>
      <c r="L147" s="46"/>
      <c r="M147" s="118"/>
    </row>
    <row r="148" spans="1:13">
      <c r="B148" s="2">
        <v>5</v>
      </c>
      <c r="C148" s="28" t="str">
        <f>B$2&amp;B$100&amp;B$135&amp;"0"&amp;B148</f>
        <v>EQCCR05</v>
      </c>
      <c r="D148" s="11" t="s">
        <v>2</v>
      </c>
      <c r="E148" s="17" t="s">
        <v>161</v>
      </c>
      <c r="J148" s="15"/>
      <c r="K148" s="105"/>
      <c r="L148" s="46"/>
      <c r="M148" s="118"/>
    </row>
    <row r="149" spans="1:13">
      <c r="C149" s="28"/>
      <c r="D149" s="11"/>
      <c r="E149" s="100" t="s">
        <v>160</v>
      </c>
      <c r="F149" s="38"/>
      <c r="G149" s="38"/>
      <c r="H149" s="120"/>
      <c r="J149" s="15"/>
      <c r="K149" s="105"/>
      <c r="L149" s="46"/>
      <c r="M149" s="118"/>
    </row>
    <row r="150" spans="1:13" ht="25" customHeight="1">
      <c r="C150" s="28"/>
      <c r="D150" s="11"/>
      <c r="E150" s="42"/>
      <c r="F150" s="11">
        <v>1</v>
      </c>
      <c r="G150" s="11">
        <v>1</v>
      </c>
      <c r="H150" s="119">
        <f>F150*G150</f>
        <v>1</v>
      </c>
      <c r="J150" s="15"/>
      <c r="K150" s="105"/>
      <c r="L150" s="46"/>
      <c r="M150" s="118"/>
    </row>
    <row r="151" spans="1:13">
      <c r="B151" s="2">
        <v>6</v>
      </c>
      <c r="C151" s="28" t="str">
        <f>B$2&amp;B$100&amp;B$135&amp;"0"&amp;B151</f>
        <v>EQCCR06</v>
      </c>
      <c r="D151" s="11" t="s">
        <v>2</v>
      </c>
      <c r="E151" s="17" t="s">
        <v>147</v>
      </c>
      <c r="J151" s="15"/>
      <c r="K151" s="105"/>
      <c r="L151" s="46"/>
      <c r="M151" s="118"/>
    </row>
    <row r="152" spans="1:13" ht="64">
      <c r="C152" s="28"/>
      <c r="D152" s="11"/>
      <c r="E152" s="100" t="s">
        <v>146</v>
      </c>
      <c r="F152" s="38"/>
      <c r="G152" s="38"/>
      <c r="H152" s="120"/>
      <c r="J152" s="15"/>
      <c r="K152" s="105"/>
      <c r="L152" s="46"/>
      <c r="M152" s="118"/>
    </row>
    <row r="153" spans="1:13" ht="25" customHeight="1">
      <c r="C153" s="28"/>
      <c r="D153" s="11"/>
      <c r="E153" s="99"/>
      <c r="F153" s="11">
        <f>F138*3</f>
        <v>75</v>
      </c>
      <c r="G153" s="11">
        <v>1</v>
      </c>
      <c r="H153" s="119">
        <f>F153*G153</f>
        <v>75</v>
      </c>
      <c r="J153" s="15"/>
      <c r="K153" s="105"/>
      <c r="L153" s="46"/>
      <c r="M153" s="118"/>
    </row>
    <row r="154" spans="1:13">
      <c r="B154" s="2">
        <v>7</v>
      </c>
      <c r="C154" s="28" t="str">
        <f>B$2&amp;B$100&amp;B$135&amp;"0"&amp;B154</f>
        <v>EQCCR07</v>
      </c>
      <c r="D154" s="11" t="s">
        <v>2</v>
      </c>
      <c r="E154" s="17" t="s">
        <v>159</v>
      </c>
      <c r="J154" s="15"/>
      <c r="K154" s="105"/>
      <c r="L154" s="46"/>
      <c r="M154" s="118"/>
    </row>
    <row r="155" spans="1:13" ht="64">
      <c r="C155" s="28"/>
      <c r="D155" s="11"/>
      <c r="E155" s="100" t="s">
        <v>158</v>
      </c>
      <c r="F155" s="38"/>
      <c r="G155" s="38"/>
      <c r="H155" s="120"/>
      <c r="J155" s="15"/>
      <c r="K155" s="105"/>
      <c r="L155" s="46"/>
      <c r="M155" s="118"/>
    </row>
    <row r="156" spans="1:13" ht="25" customHeight="1">
      <c r="C156" s="28"/>
      <c r="D156" s="11"/>
      <c r="E156" s="99"/>
      <c r="F156" s="11">
        <f>F138*1</f>
        <v>25</v>
      </c>
      <c r="G156" s="11">
        <v>1</v>
      </c>
      <c r="H156" s="119">
        <f>F156*G156</f>
        <v>25</v>
      </c>
      <c r="J156" s="15"/>
      <c r="K156" s="105"/>
      <c r="L156" s="46"/>
      <c r="M156" s="118"/>
    </row>
    <row r="157" spans="1:13" s="107" customFormat="1">
      <c r="A157" s="117" t="s">
        <v>157</v>
      </c>
      <c r="B157" s="116" t="s">
        <v>156</v>
      </c>
      <c r="C157" s="115" t="s">
        <v>155</v>
      </c>
      <c r="D157" s="113"/>
      <c r="E157" s="114" t="s">
        <v>154</v>
      </c>
      <c r="F157" s="113"/>
      <c r="G157" s="113"/>
      <c r="H157" s="112"/>
      <c r="K157" s="116"/>
    </row>
    <row r="158" spans="1:13">
      <c r="B158" s="2">
        <v>1</v>
      </c>
      <c r="C158" s="28" t="str">
        <f>B$2&amp;B$100&amp;B$157&amp;"0"&amp;B158</f>
        <v>EQCCE01</v>
      </c>
      <c r="D158" s="11" t="s">
        <v>2</v>
      </c>
      <c r="E158" s="17" t="s">
        <v>153</v>
      </c>
      <c r="I158" s="2"/>
      <c r="J158" s="122"/>
      <c r="K158" s="105"/>
      <c r="L158" s="46"/>
    </row>
    <row r="159" spans="1:13" ht="32">
      <c r="C159" s="28"/>
      <c r="D159" s="11"/>
      <c r="E159" s="100" t="s">
        <v>152</v>
      </c>
      <c r="F159" s="38"/>
      <c r="G159" s="38"/>
      <c r="H159" s="120"/>
      <c r="I159" s="2"/>
      <c r="J159" s="122"/>
      <c r="K159" s="105"/>
      <c r="L159" s="46"/>
    </row>
    <row r="160" spans="1:13" ht="25" customHeight="1">
      <c r="C160" s="28"/>
      <c r="D160" s="11"/>
      <c r="E160" s="99"/>
      <c r="F160" s="11">
        <v>1</v>
      </c>
      <c r="G160" s="11">
        <v>1</v>
      </c>
      <c r="H160" s="119">
        <f>F160*G160</f>
        <v>1</v>
      </c>
      <c r="I160" s="2"/>
      <c r="J160" s="122"/>
      <c r="K160" s="105"/>
      <c r="L160" s="46"/>
    </row>
    <row r="161" spans="1:12">
      <c r="B161" s="2">
        <v>2</v>
      </c>
      <c r="C161" s="28" t="str">
        <f>B$2&amp;B$100&amp;B$157&amp;"0"&amp;B161</f>
        <v>EQCCE02</v>
      </c>
      <c r="D161" s="11" t="s">
        <v>2</v>
      </c>
      <c r="E161" s="42" t="s">
        <v>151</v>
      </c>
      <c r="I161" s="2"/>
      <c r="J161" s="122"/>
      <c r="K161" s="105"/>
      <c r="L161" s="46"/>
    </row>
    <row r="162" spans="1:12" ht="160">
      <c r="C162" s="28"/>
      <c r="D162" s="11"/>
      <c r="E162" s="14" t="s">
        <v>150</v>
      </c>
      <c r="F162" s="38"/>
      <c r="G162" s="38"/>
      <c r="H162" s="120"/>
      <c r="I162" s="2"/>
      <c r="J162" s="122"/>
      <c r="K162" s="105"/>
      <c r="L162" s="46"/>
    </row>
    <row r="163" spans="1:12" ht="25" customHeight="1">
      <c r="C163" s="28"/>
      <c r="D163" s="11"/>
      <c r="F163" s="11">
        <v>1</v>
      </c>
      <c r="G163" s="11">
        <v>1</v>
      </c>
      <c r="H163" s="119">
        <f>F163*G163</f>
        <v>1</v>
      </c>
      <c r="I163" s="2"/>
      <c r="J163" s="122"/>
      <c r="K163" s="105"/>
      <c r="L163" s="46"/>
    </row>
    <row r="164" spans="1:12">
      <c r="B164" s="2">
        <v>3</v>
      </c>
      <c r="C164" s="28" t="str">
        <f>B$2&amp;B$100&amp;B$157&amp;"0"&amp;B164</f>
        <v>EQCCE03</v>
      </c>
      <c r="D164" s="11" t="s">
        <v>2</v>
      </c>
      <c r="E164" s="17" t="s">
        <v>149</v>
      </c>
      <c r="I164" s="2"/>
      <c r="J164" s="122"/>
      <c r="K164" s="105"/>
      <c r="L164" s="46"/>
    </row>
    <row r="165" spans="1:12" ht="160">
      <c r="C165" s="28"/>
      <c r="D165" s="11"/>
      <c r="E165" s="14" t="s">
        <v>148</v>
      </c>
      <c r="F165" s="38"/>
      <c r="G165" s="38"/>
      <c r="H165" s="120"/>
      <c r="I165" s="2"/>
      <c r="J165" s="122"/>
      <c r="K165" s="105"/>
      <c r="L165" s="46"/>
    </row>
    <row r="166" spans="1:12" ht="25" customHeight="1">
      <c r="C166" s="28"/>
      <c r="D166" s="11"/>
      <c r="F166" s="11">
        <v>1</v>
      </c>
      <c r="G166" s="11">
        <v>1</v>
      </c>
      <c r="H166" s="119">
        <f>F166*G166</f>
        <v>1</v>
      </c>
      <c r="I166" s="2"/>
      <c r="J166" s="122"/>
      <c r="K166" s="105"/>
      <c r="L166" s="46"/>
    </row>
    <row r="167" spans="1:12">
      <c r="B167" s="2">
        <v>4</v>
      </c>
      <c r="C167" s="28" t="str">
        <f>B$2&amp;B$100&amp;B$157&amp;"0"&amp;B167</f>
        <v>EQCCE04</v>
      </c>
      <c r="D167" s="11" t="s">
        <v>2</v>
      </c>
      <c r="E167" s="17" t="s">
        <v>147</v>
      </c>
      <c r="I167" s="2"/>
      <c r="J167" s="122"/>
      <c r="K167" s="105"/>
      <c r="L167" s="46"/>
    </row>
    <row r="168" spans="1:12" ht="64">
      <c r="C168" s="28"/>
      <c r="D168" s="11"/>
      <c r="E168" s="100" t="s">
        <v>146</v>
      </c>
      <c r="F168" s="38"/>
      <c r="G168" s="38"/>
      <c r="H168" s="134"/>
      <c r="K168" s="104"/>
      <c r="L168" s="46"/>
    </row>
    <row r="169" spans="1:12" ht="25" customHeight="1">
      <c r="C169" s="28"/>
      <c r="D169" s="11"/>
      <c r="E169" s="99"/>
      <c r="F169" s="11">
        <v>5</v>
      </c>
      <c r="G169" s="11">
        <v>1</v>
      </c>
      <c r="H169" s="119">
        <f>F169*G169</f>
        <v>5</v>
      </c>
      <c r="K169" s="104"/>
      <c r="L169" s="46"/>
    </row>
    <row r="170" spans="1:12" s="135" customFormat="1" ht="19">
      <c r="A170" s="117" t="s">
        <v>145</v>
      </c>
      <c r="B170" s="116" t="s">
        <v>41</v>
      </c>
      <c r="C170" s="115" t="s">
        <v>144</v>
      </c>
      <c r="D170" s="113"/>
      <c r="E170" s="139" t="s">
        <v>143</v>
      </c>
      <c r="F170" s="113"/>
      <c r="G170" s="113"/>
      <c r="H170" s="138"/>
      <c r="K170" s="137"/>
      <c r="L170" s="136"/>
    </row>
    <row r="171" spans="1:12" s="49" customFormat="1" ht="19">
      <c r="A171" s="127"/>
      <c r="B171" s="126">
        <v>1</v>
      </c>
      <c r="C171" s="28" t="str">
        <f>B$2&amp;B$100&amp;B$170&amp;"0"&amp;B171</f>
        <v>EQCAD01</v>
      </c>
      <c r="D171" s="11" t="s">
        <v>2</v>
      </c>
      <c r="E171" s="106" t="s">
        <v>142</v>
      </c>
      <c r="K171" s="124"/>
      <c r="L171" s="123"/>
    </row>
    <row r="172" spans="1:12" s="49" customFormat="1" ht="128">
      <c r="A172" s="127"/>
      <c r="B172" s="126"/>
      <c r="C172" s="28"/>
      <c r="D172" s="40"/>
      <c r="E172" s="100" t="s">
        <v>141</v>
      </c>
      <c r="F172" s="54"/>
      <c r="G172" s="54"/>
      <c r="H172" s="134"/>
      <c r="K172" s="124"/>
      <c r="L172" s="123"/>
    </row>
    <row r="173" spans="1:12" s="49" customFormat="1" ht="25" customHeight="1">
      <c r="A173" s="127"/>
      <c r="B173" s="126"/>
      <c r="C173" s="28"/>
      <c r="D173" s="40"/>
      <c r="E173" s="99"/>
      <c r="F173" s="11">
        <v>6</v>
      </c>
      <c r="G173" s="11">
        <v>1</v>
      </c>
      <c r="H173" s="119">
        <f>F173*G173</f>
        <v>6</v>
      </c>
      <c r="K173" s="124"/>
      <c r="L173" s="123"/>
    </row>
    <row r="174" spans="1:12" s="49" customFormat="1" ht="19">
      <c r="A174" s="127"/>
      <c r="B174" s="126">
        <v>2</v>
      </c>
      <c r="C174" s="28" t="str">
        <f>B$2&amp;B$100&amp;B$170&amp;"0"&amp;B174</f>
        <v>EQCAD02</v>
      </c>
      <c r="D174" s="11" t="s">
        <v>2</v>
      </c>
      <c r="E174" s="106" t="s">
        <v>140</v>
      </c>
      <c r="K174" s="124"/>
      <c r="L174" s="123"/>
    </row>
    <row r="175" spans="1:12" s="49" customFormat="1" ht="80">
      <c r="A175" s="127"/>
      <c r="B175" s="126"/>
      <c r="C175" s="28"/>
      <c r="D175" s="11"/>
      <c r="E175" s="100" t="s">
        <v>139</v>
      </c>
      <c r="F175" s="38"/>
      <c r="G175" s="38"/>
      <c r="H175" s="120"/>
      <c r="K175" s="124"/>
      <c r="L175" s="123"/>
    </row>
    <row r="176" spans="1:12" s="49" customFormat="1" ht="25" customHeight="1">
      <c r="A176" s="127"/>
      <c r="C176" s="133"/>
      <c r="D176" s="11"/>
      <c r="E176" s="99"/>
      <c r="F176" s="11">
        <v>6</v>
      </c>
      <c r="G176" s="11">
        <v>1</v>
      </c>
      <c r="H176" s="119">
        <f>F176*G176</f>
        <v>6</v>
      </c>
      <c r="K176" s="124"/>
      <c r="L176" s="123"/>
    </row>
    <row r="177" spans="1:13" s="129" customFormat="1" ht="19">
      <c r="A177" s="127"/>
      <c r="B177" s="132" t="s">
        <v>138</v>
      </c>
      <c r="C177" s="28" t="s">
        <v>137</v>
      </c>
      <c r="D177" s="11"/>
      <c r="E177" s="106" t="s">
        <v>136</v>
      </c>
      <c r="F177" s="11"/>
      <c r="G177" s="11"/>
      <c r="H177" s="119"/>
      <c r="K177" s="131"/>
      <c r="L177" s="130"/>
    </row>
    <row r="178" spans="1:13" s="49" customFormat="1" ht="19">
      <c r="A178" s="127"/>
      <c r="B178" s="126">
        <v>1</v>
      </c>
      <c r="C178" s="28" t="s">
        <v>135</v>
      </c>
      <c r="D178" s="11" t="s">
        <v>2</v>
      </c>
      <c r="E178" s="106" t="s">
        <v>134</v>
      </c>
      <c r="F178" s="11"/>
      <c r="G178" s="11"/>
      <c r="H178" s="119"/>
      <c r="K178" s="124"/>
      <c r="L178" s="123"/>
    </row>
    <row r="179" spans="1:13" s="49" customFormat="1" ht="19">
      <c r="A179" s="127"/>
      <c r="B179" s="126"/>
      <c r="C179" s="28"/>
      <c r="D179" s="11"/>
      <c r="E179" s="128" t="s">
        <v>133</v>
      </c>
      <c r="F179" s="38"/>
      <c r="G179" s="38"/>
      <c r="H179" s="120"/>
      <c r="K179" s="124"/>
      <c r="L179" s="123"/>
    </row>
    <row r="180" spans="1:13" s="49" customFormat="1" ht="25" customHeight="1">
      <c r="A180" s="127"/>
      <c r="B180" s="126"/>
      <c r="C180" s="28"/>
      <c r="D180" s="11"/>
      <c r="E180" s="125"/>
      <c r="F180" s="11">
        <v>1</v>
      </c>
      <c r="G180" s="11">
        <v>1</v>
      </c>
      <c r="H180" s="119">
        <v>1</v>
      </c>
      <c r="K180" s="124"/>
      <c r="L180" s="123"/>
    </row>
    <row r="181" spans="1:13" s="107" customFormat="1">
      <c r="A181" s="117" t="s">
        <v>132</v>
      </c>
      <c r="B181" s="116" t="s">
        <v>57</v>
      </c>
      <c r="C181" s="115" t="s">
        <v>131</v>
      </c>
      <c r="D181" s="113"/>
      <c r="E181" s="114" t="s">
        <v>130</v>
      </c>
      <c r="F181" s="113"/>
      <c r="G181" s="113"/>
      <c r="H181" s="112"/>
      <c r="K181" s="116"/>
    </row>
    <row r="182" spans="1:13">
      <c r="A182" s="6" t="s">
        <v>129</v>
      </c>
      <c r="B182" s="2" t="s">
        <v>128</v>
      </c>
      <c r="C182" s="28" t="str">
        <f>B$2&amp;B$181&amp;B$182&amp;"01"</f>
        <v>EQLVT01</v>
      </c>
      <c r="D182" s="11" t="s">
        <v>2</v>
      </c>
      <c r="E182" s="42" t="s">
        <v>127</v>
      </c>
      <c r="F182"/>
      <c r="G182"/>
      <c r="H182"/>
      <c r="J182" s="15"/>
      <c r="K182" s="1"/>
      <c r="L182" s="118"/>
    </row>
    <row r="183" spans="1:13" ht="94.5" customHeight="1">
      <c r="C183" s="28"/>
      <c r="D183" s="11"/>
      <c r="E183" s="53" t="s">
        <v>126</v>
      </c>
      <c r="F183" s="38"/>
      <c r="G183" s="38"/>
      <c r="H183" s="38"/>
      <c r="J183" s="15"/>
      <c r="K183" s="1"/>
      <c r="L183" s="118"/>
    </row>
    <row r="184" spans="1:13" ht="25" customHeight="1">
      <c r="C184" s="28"/>
      <c r="D184" s="11"/>
      <c r="E184" s="50"/>
      <c r="F184" s="11">
        <v>28</v>
      </c>
      <c r="G184" s="11">
        <v>1</v>
      </c>
      <c r="H184" s="11">
        <f>F184*G184</f>
        <v>28</v>
      </c>
      <c r="J184" s="15"/>
      <c r="K184" s="1"/>
      <c r="L184" s="118"/>
    </row>
    <row r="185" spans="1:13">
      <c r="A185" s="6" t="s">
        <v>125</v>
      </c>
      <c r="B185" s="2" t="s">
        <v>124</v>
      </c>
      <c r="C185" s="28" t="str">
        <f>B$2&amp;B$181&amp;B$185&amp;"01"</f>
        <v>EQLCAL01</v>
      </c>
      <c r="D185" s="11" t="s">
        <v>2</v>
      </c>
      <c r="E185" s="17" t="s">
        <v>123</v>
      </c>
      <c r="F185"/>
      <c r="G185"/>
      <c r="H185"/>
      <c r="L185"/>
    </row>
    <row r="186" spans="1:13" ht="160">
      <c r="C186" s="28"/>
      <c r="D186" s="11"/>
      <c r="E186" s="14" t="s">
        <v>122</v>
      </c>
      <c r="F186" s="38"/>
      <c r="G186" s="38"/>
      <c r="H186" s="38"/>
      <c r="J186" s="122"/>
      <c r="K186" s="1"/>
      <c r="L186" s="118"/>
      <c r="M186" s="118"/>
    </row>
    <row r="187" spans="1:13" ht="25" customHeight="1">
      <c r="C187" s="28"/>
      <c r="D187" s="11"/>
      <c r="F187" s="11">
        <v>1</v>
      </c>
      <c r="G187" s="11">
        <v>1</v>
      </c>
      <c r="H187" s="11">
        <f>F187*G187</f>
        <v>1</v>
      </c>
      <c r="J187" s="122"/>
      <c r="K187" s="1"/>
      <c r="L187" s="118"/>
      <c r="M187" s="118"/>
    </row>
    <row r="188" spans="1:13">
      <c r="A188" s="6" t="s">
        <v>121</v>
      </c>
      <c r="B188" s="2" t="s">
        <v>120</v>
      </c>
      <c r="C188" s="28" t="str">
        <f>B$2&amp;B$181&amp;B$185&amp;B188</f>
        <v>EQLCALVP</v>
      </c>
      <c r="D188" s="11" t="s">
        <v>2</v>
      </c>
      <c r="E188" s="17" t="s">
        <v>119</v>
      </c>
      <c r="F188" s="11"/>
      <c r="G188" s="11"/>
      <c r="H188" s="121"/>
      <c r="K188" s="105"/>
      <c r="L188" s="15"/>
      <c r="M188" s="118"/>
    </row>
    <row r="189" spans="1:13" ht="32">
      <c r="B189" s="2">
        <v>1</v>
      </c>
      <c r="C189" s="28" t="str">
        <f>B$2&amp;B$181&amp;B$188&amp;"0"&amp;B189</f>
        <v>EQLVP01</v>
      </c>
      <c r="D189" s="11" t="s">
        <v>2</v>
      </c>
      <c r="E189" s="14" t="s">
        <v>118</v>
      </c>
      <c r="F189" s="13"/>
      <c r="G189" s="13"/>
      <c r="H189" s="13"/>
      <c r="L189" s="118"/>
      <c r="M189" s="46"/>
    </row>
    <row r="190" spans="1:13" ht="25" customHeight="1">
      <c r="C190" s="28"/>
      <c r="D190" s="11"/>
      <c r="F190" s="11">
        <v>1</v>
      </c>
      <c r="G190" s="11">
        <v>2</v>
      </c>
      <c r="H190" s="119">
        <f>F190*G190</f>
        <v>2</v>
      </c>
      <c r="L190" s="118"/>
      <c r="M190" s="46"/>
    </row>
    <row r="191" spans="1:13">
      <c r="B191" s="2">
        <v>2</v>
      </c>
      <c r="C191" s="28" t="str">
        <f>B$2&amp;B$181&amp;B$188&amp;"0"&amp;B191</f>
        <v>EQLVP02</v>
      </c>
      <c r="D191" s="11" t="s">
        <v>2</v>
      </c>
      <c r="E191" s="14" t="s">
        <v>117</v>
      </c>
      <c r="F191" s="38"/>
      <c r="G191" s="38"/>
      <c r="H191" s="120"/>
      <c r="L191" s="118"/>
      <c r="M191" s="46"/>
    </row>
    <row r="192" spans="1:13" ht="25" customHeight="1">
      <c r="C192" s="28"/>
      <c r="D192" s="11"/>
      <c r="F192" s="11">
        <v>2</v>
      </c>
      <c r="G192" s="11">
        <v>2</v>
      </c>
      <c r="H192" s="119">
        <f>F192*G192</f>
        <v>4</v>
      </c>
      <c r="L192" s="118"/>
      <c r="M192" s="46"/>
    </row>
    <row r="193" spans="1:13">
      <c r="B193" s="2">
        <v>3</v>
      </c>
      <c r="C193" s="28" t="str">
        <f>B$2&amp;B$181&amp;B$188&amp;"0"&amp;B193</f>
        <v>EQLVP03</v>
      </c>
      <c r="D193" s="11" t="s">
        <v>2</v>
      </c>
      <c r="E193" s="14" t="s">
        <v>116</v>
      </c>
      <c r="F193" s="38"/>
      <c r="G193" s="38"/>
      <c r="H193" s="120"/>
      <c r="L193" s="118"/>
      <c r="M193" s="46"/>
    </row>
    <row r="194" spans="1:13" ht="25" customHeight="1">
      <c r="C194" s="28"/>
      <c r="D194" s="11"/>
      <c r="F194" s="11">
        <v>3</v>
      </c>
      <c r="G194" s="11">
        <v>2</v>
      </c>
      <c r="H194" s="119">
        <f>F194*G194</f>
        <v>6</v>
      </c>
      <c r="L194" s="118"/>
      <c r="M194" s="46"/>
    </row>
    <row r="195" spans="1:13" ht="32">
      <c r="B195" s="2">
        <v>4</v>
      </c>
      <c r="C195" s="28" t="str">
        <f>B$2&amp;B$181&amp;B$188&amp;"0"&amp;B195</f>
        <v>EQLVP04</v>
      </c>
      <c r="D195" s="11" t="s">
        <v>2</v>
      </c>
      <c r="E195" s="14" t="s">
        <v>115</v>
      </c>
      <c r="F195" s="38"/>
      <c r="G195" s="38"/>
      <c r="H195" s="120"/>
      <c r="L195" s="118"/>
      <c r="M195" s="46"/>
    </row>
    <row r="196" spans="1:13" ht="25" customHeight="1">
      <c r="C196" s="28"/>
      <c r="D196" s="11"/>
      <c r="F196" s="11">
        <v>3</v>
      </c>
      <c r="G196" s="11">
        <v>2</v>
      </c>
      <c r="H196" s="119">
        <f>F196*G196</f>
        <v>6</v>
      </c>
      <c r="L196" s="118"/>
      <c r="M196" s="46"/>
    </row>
    <row r="197" spans="1:13" s="107" customFormat="1">
      <c r="A197" s="117" t="s">
        <v>114</v>
      </c>
      <c r="B197" s="116" t="s">
        <v>67</v>
      </c>
      <c r="C197" s="115" t="s">
        <v>113</v>
      </c>
      <c r="D197" s="113"/>
      <c r="E197" s="114" t="s">
        <v>112</v>
      </c>
      <c r="F197" s="113"/>
      <c r="G197" s="113"/>
      <c r="H197" s="112"/>
      <c r="I197" s="111"/>
      <c r="K197" s="110"/>
      <c r="L197" s="109"/>
      <c r="M197" s="108"/>
    </row>
    <row r="198" spans="1:13">
      <c r="B198" s="2">
        <v>1</v>
      </c>
      <c r="C198" s="28" t="str">
        <f>B$2&amp;B$197&amp;"0"&amp;B198</f>
        <v>EQEL01</v>
      </c>
      <c r="D198" s="11" t="s">
        <v>2</v>
      </c>
      <c r="E198" s="17" t="s">
        <v>111</v>
      </c>
      <c r="J198" s="105"/>
      <c r="K198" s="1"/>
      <c r="L198" s="46"/>
    </row>
    <row r="199" spans="1:13" ht="80">
      <c r="C199" s="28"/>
      <c r="D199" s="11"/>
      <c r="E199" s="100" t="s">
        <v>110</v>
      </c>
      <c r="F199" s="13"/>
      <c r="G199" s="13"/>
      <c r="H199" s="13"/>
      <c r="J199" s="105"/>
      <c r="K199" s="1"/>
      <c r="L199" s="46"/>
    </row>
    <row r="200" spans="1:13" ht="25" customHeight="1">
      <c r="C200" s="28"/>
      <c r="D200" s="11"/>
      <c r="E200" s="99"/>
      <c r="F200" s="11">
        <v>1</v>
      </c>
      <c r="G200" s="11">
        <v>1</v>
      </c>
      <c r="H200" s="11">
        <f>F200*G200</f>
        <v>1</v>
      </c>
      <c r="J200" s="105"/>
      <c r="K200" s="1"/>
      <c r="L200" s="46"/>
    </row>
    <row r="201" spans="1:13">
      <c r="B201" s="2">
        <v>2</v>
      </c>
      <c r="C201" s="28" t="str">
        <f>B$2&amp;B$197&amp;"0"&amp;B201</f>
        <v>EQEL02</v>
      </c>
      <c r="D201" s="11" t="s">
        <v>2</v>
      </c>
      <c r="E201" s="106" t="s">
        <v>109</v>
      </c>
      <c r="F201" s="11"/>
      <c r="G201" s="11"/>
      <c r="H201" s="11"/>
      <c r="J201" s="105"/>
      <c r="K201" s="1"/>
      <c r="L201" s="46"/>
    </row>
    <row r="202" spans="1:13">
      <c r="C202" s="28"/>
      <c r="D202" s="11"/>
      <c r="E202" s="100" t="s">
        <v>108</v>
      </c>
      <c r="F202" s="38"/>
      <c r="G202" s="38"/>
      <c r="H202" s="38"/>
      <c r="J202" s="105"/>
      <c r="K202" s="1"/>
      <c r="L202" s="46"/>
    </row>
    <row r="203" spans="1:13" ht="25" customHeight="1">
      <c r="C203" s="28"/>
      <c r="D203" s="11"/>
      <c r="E203" s="99"/>
      <c r="F203" s="11">
        <v>1</v>
      </c>
      <c r="G203" s="11">
        <v>1</v>
      </c>
      <c r="H203" s="11">
        <f>F203*G203</f>
        <v>1</v>
      </c>
      <c r="J203" s="105"/>
      <c r="K203" s="1"/>
      <c r="L203" s="46"/>
    </row>
    <row r="204" spans="1:13">
      <c r="B204" s="2">
        <v>3</v>
      </c>
      <c r="C204" s="28" t="str">
        <f>B$2&amp;B$197&amp;"0"&amp;B204</f>
        <v>EQEL03</v>
      </c>
      <c r="D204" s="11" t="s">
        <v>86</v>
      </c>
      <c r="E204" s="17" t="s">
        <v>107</v>
      </c>
      <c r="F204" s="11"/>
      <c r="G204" s="11"/>
      <c r="H204" s="11"/>
      <c r="J204" s="105"/>
      <c r="K204" s="1"/>
      <c r="L204" s="46"/>
    </row>
    <row r="205" spans="1:13" ht="32">
      <c r="C205" s="28"/>
      <c r="D205" s="11"/>
      <c r="E205" s="14" t="s">
        <v>106</v>
      </c>
      <c r="F205" s="38"/>
      <c r="G205" s="38"/>
      <c r="H205" s="38"/>
      <c r="J205" s="105"/>
      <c r="K205" s="104"/>
      <c r="L205" s="46"/>
    </row>
    <row r="206" spans="1:13" ht="25" customHeight="1">
      <c r="C206" s="28"/>
      <c r="D206" s="11"/>
      <c r="F206" s="11">
        <v>42</v>
      </c>
      <c r="G206" s="11">
        <v>1</v>
      </c>
      <c r="H206" s="11">
        <f>F206*G206</f>
        <v>42</v>
      </c>
      <c r="J206" s="105"/>
      <c r="K206" s="104"/>
      <c r="L206" s="46"/>
    </row>
    <row r="207" spans="1:13" s="62" customFormat="1" ht="17">
      <c r="A207" s="66" t="s">
        <v>105</v>
      </c>
      <c r="B207" s="70" t="s">
        <v>104</v>
      </c>
      <c r="C207" s="69" t="s">
        <v>104</v>
      </c>
      <c r="D207" s="67"/>
      <c r="E207" s="68" t="s">
        <v>103</v>
      </c>
      <c r="F207" s="67"/>
      <c r="G207" s="67"/>
      <c r="H207" s="67"/>
      <c r="I207" s="66"/>
      <c r="K207" s="65"/>
      <c r="L207" s="64"/>
      <c r="M207" s="63"/>
    </row>
    <row r="208" spans="1:13" s="56" customFormat="1">
      <c r="A208" s="60" t="s">
        <v>102</v>
      </c>
      <c r="B208" s="61" t="s">
        <v>101</v>
      </c>
      <c r="C208" s="45" t="s">
        <v>100</v>
      </c>
      <c r="D208" s="43"/>
      <c r="E208" s="44" t="s">
        <v>99</v>
      </c>
      <c r="F208" s="43"/>
      <c r="G208" s="43"/>
      <c r="H208" s="43"/>
      <c r="I208" s="60"/>
      <c r="K208" s="59"/>
      <c r="L208" s="58"/>
      <c r="M208" s="57"/>
    </row>
    <row r="209" spans="1:13">
      <c r="A209" s="6" t="s">
        <v>98</v>
      </c>
      <c r="B209" s="2">
        <v>1</v>
      </c>
      <c r="C209" s="28" t="str">
        <f>B$207&amp;B$208&amp;"0"&amp;B209</f>
        <v>CABC01</v>
      </c>
      <c r="D209" s="11" t="s">
        <v>86</v>
      </c>
      <c r="E209" s="17" t="s">
        <v>97</v>
      </c>
      <c r="I209" s="6"/>
      <c r="K209" s="1"/>
      <c r="L209" s="15"/>
      <c r="M209" s="46"/>
    </row>
    <row r="210" spans="1:13" ht="64">
      <c r="C210" s="28"/>
      <c r="D210" s="11"/>
      <c r="E210" s="53" t="s">
        <v>96</v>
      </c>
      <c r="F210" s="13"/>
      <c r="G210" s="13"/>
      <c r="H210" s="13"/>
      <c r="J210" s="1"/>
      <c r="K210" s="15"/>
      <c r="L210" s="46"/>
    </row>
    <row r="211" spans="1:13" ht="25" customHeight="1">
      <c r="C211" s="28"/>
      <c r="D211" s="11"/>
      <c r="E211" s="50"/>
      <c r="F211" s="11">
        <v>100</v>
      </c>
      <c r="G211" s="11">
        <v>1</v>
      </c>
      <c r="H211" s="11">
        <f>F211*G211</f>
        <v>100</v>
      </c>
      <c r="J211" s="1"/>
      <c r="K211" s="15"/>
      <c r="L211" s="46"/>
    </row>
    <row r="212" spans="1:13">
      <c r="A212" s="6" t="s">
        <v>95</v>
      </c>
      <c r="B212" s="2">
        <v>2</v>
      </c>
      <c r="C212" s="28" t="str">
        <f>B$207&amp;B$208&amp;"0"&amp;B212</f>
        <v>CABC02</v>
      </c>
      <c r="D212" s="11" t="s">
        <v>86</v>
      </c>
      <c r="E212" s="17" t="s">
        <v>94</v>
      </c>
      <c r="F212" s="11"/>
      <c r="G212" s="11"/>
      <c r="H212" s="11"/>
      <c r="J212" s="1"/>
      <c r="K212" s="15"/>
      <c r="L212" s="46"/>
    </row>
    <row r="213" spans="1:13" ht="64">
      <c r="C213" s="28"/>
      <c r="D213" s="11"/>
      <c r="E213" s="53" t="s">
        <v>93</v>
      </c>
      <c r="F213" s="38"/>
      <c r="G213" s="38"/>
      <c r="H213" s="38"/>
      <c r="J213" s="1"/>
      <c r="K213" s="15"/>
      <c r="L213" s="46"/>
    </row>
    <row r="214" spans="1:13" ht="25" customHeight="1">
      <c r="C214" s="28"/>
      <c r="D214" s="11"/>
      <c r="E214" s="50"/>
      <c r="F214" s="11">
        <v>100</v>
      </c>
      <c r="G214" s="11">
        <v>1</v>
      </c>
      <c r="H214" s="11">
        <f>F214*G214</f>
        <v>100</v>
      </c>
      <c r="J214" s="1"/>
      <c r="K214" s="15"/>
      <c r="L214" s="46"/>
    </row>
    <row r="215" spans="1:13">
      <c r="A215" s="6" t="s">
        <v>92</v>
      </c>
      <c r="B215" s="2">
        <v>3</v>
      </c>
      <c r="C215" s="28" t="str">
        <f>B$207&amp;B$208&amp;"0"&amp;B215</f>
        <v>CABC03</v>
      </c>
      <c r="D215" s="11" t="s">
        <v>86</v>
      </c>
      <c r="E215" s="17" t="s">
        <v>91</v>
      </c>
      <c r="F215" s="11"/>
      <c r="G215" s="11"/>
      <c r="H215" s="11"/>
      <c r="J215" s="1"/>
      <c r="K215" s="15"/>
      <c r="L215" s="46"/>
    </row>
    <row r="216" spans="1:13">
      <c r="C216" s="28"/>
      <c r="D216" s="11"/>
      <c r="E216" s="14" t="s">
        <v>90</v>
      </c>
      <c r="F216" s="38"/>
      <c r="G216" s="38"/>
      <c r="H216" s="38"/>
      <c r="I216" s="6"/>
      <c r="J216" s="2"/>
      <c r="K216" s="15"/>
      <c r="L216" s="46"/>
    </row>
    <row r="217" spans="1:13" ht="25" customHeight="1">
      <c r="C217" s="28"/>
      <c r="D217" s="11"/>
      <c r="F217" s="11">
        <v>50</v>
      </c>
      <c r="G217" s="11">
        <v>1</v>
      </c>
      <c r="H217" s="11">
        <f>F217*G217</f>
        <v>50</v>
      </c>
      <c r="I217" s="6"/>
      <c r="J217" s="2"/>
      <c r="K217" s="15"/>
      <c r="L217" s="46"/>
    </row>
    <row r="218" spans="1:13">
      <c r="A218" s="6" t="s">
        <v>89</v>
      </c>
      <c r="B218" s="2">
        <v>4</v>
      </c>
      <c r="C218" s="28" t="str">
        <f>B$207&amp;B$208&amp;"0"&amp;B218</f>
        <v>CABC04</v>
      </c>
      <c r="D218" s="11" t="s">
        <v>86</v>
      </c>
      <c r="E218" s="17" t="s">
        <v>88</v>
      </c>
      <c r="F218" s="11"/>
      <c r="G218" s="11"/>
      <c r="H218" s="11"/>
      <c r="J218" s="1"/>
      <c r="K218" s="15"/>
      <c r="L218" s="46"/>
    </row>
    <row r="219" spans="1:13">
      <c r="C219" s="28"/>
      <c r="D219" s="11"/>
      <c r="E219" s="14" t="s">
        <v>87</v>
      </c>
      <c r="F219" s="38"/>
      <c r="G219" s="38"/>
      <c r="H219" s="38"/>
      <c r="J219" s="1"/>
      <c r="K219" s="15"/>
      <c r="L219" s="46"/>
    </row>
    <row r="220" spans="1:13" ht="25" customHeight="1">
      <c r="C220" s="28"/>
      <c r="D220" s="11"/>
      <c r="F220" s="11">
        <v>100</v>
      </c>
      <c r="G220" s="11">
        <v>1</v>
      </c>
      <c r="H220" s="11">
        <f>F220*G220</f>
        <v>100</v>
      </c>
      <c r="J220" s="1"/>
      <c r="K220" s="15"/>
      <c r="L220" s="46"/>
    </row>
    <row r="221" spans="1:13" ht="19">
      <c r="B221" s="2">
        <v>5</v>
      </c>
      <c r="C221" s="28" t="str">
        <f>B$207&amp;B$208&amp;"0"&amp;B221</f>
        <v>CABC05</v>
      </c>
      <c r="D221" s="11" t="s">
        <v>86</v>
      </c>
      <c r="E221" s="103" t="s">
        <v>85</v>
      </c>
      <c r="F221" s="11"/>
      <c r="G221" s="11"/>
      <c r="H221" s="11"/>
      <c r="I221" s="102"/>
      <c r="J221" s="1"/>
      <c r="K221" s="47"/>
      <c r="L221" s="46"/>
    </row>
    <row r="222" spans="1:13" ht="32">
      <c r="C222" s="28"/>
      <c r="D222" s="11"/>
      <c r="E222" s="39" t="s">
        <v>84</v>
      </c>
      <c r="F222" s="38"/>
      <c r="G222" s="38"/>
      <c r="H222" s="38"/>
      <c r="I222" s="102"/>
      <c r="J222" s="1"/>
      <c r="K222" s="47"/>
      <c r="L222" s="46"/>
    </row>
    <row r="223" spans="1:13" ht="25" customHeight="1">
      <c r="C223" s="28"/>
      <c r="D223" s="11"/>
      <c r="E223" s="97"/>
      <c r="F223" s="11">
        <f>(25*6)+(10*8)</f>
        <v>230</v>
      </c>
      <c r="G223" s="11">
        <v>1</v>
      </c>
      <c r="H223" s="11">
        <f>F223*G223</f>
        <v>230</v>
      </c>
      <c r="I223" s="102"/>
      <c r="J223" s="1"/>
      <c r="K223" s="47"/>
      <c r="L223" s="46"/>
    </row>
    <row r="224" spans="1:13" s="62" customFormat="1" ht="17">
      <c r="A224" s="66" t="s">
        <v>83</v>
      </c>
      <c r="B224" s="70" t="s">
        <v>82</v>
      </c>
      <c r="C224" s="69" t="s">
        <v>82</v>
      </c>
      <c r="D224" s="67"/>
      <c r="E224" s="68" t="s">
        <v>81</v>
      </c>
      <c r="F224" s="67"/>
      <c r="G224" s="67"/>
      <c r="H224" s="67"/>
      <c r="I224" s="66"/>
      <c r="K224" s="65"/>
      <c r="L224" s="64"/>
      <c r="M224" s="63"/>
    </row>
    <row r="225" spans="1:12">
      <c r="A225" s="6" t="s">
        <v>80</v>
      </c>
      <c r="B225" s="2">
        <v>1</v>
      </c>
      <c r="C225" s="28" t="str">
        <f>B224&amp;"0"&amp;B225</f>
        <v>MEC01</v>
      </c>
      <c r="D225" s="11" t="s">
        <v>2</v>
      </c>
      <c r="E225" s="17" t="s">
        <v>79</v>
      </c>
      <c r="J225" s="1"/>
      <c r="K225" s="15"/>
      <c r="L225" s="46"/>
    </row>
    <row r="226" spans="1:12" ht="48">
      <c r="B226"/>
      <c r="C226" s="28"/>
      <c r="D226" s="11"/>
      <c r="E226" s="100" t="s">
        <v>78</v>
      </c>
      <c r="F226" s="13"/>
      <c r="G226" s="13"/>
      <c r="H226" s="13"/>
      <c r="J226" s="1"/>
      <c r="K226" s="15"/>
      <c r="L226" s="46"/>
    </row>
    <row r="227" spans="1:12" ht="25" customHeight="1">
      <c r="B227"/>
      <c r="C227" s="28"/>
      <c r="D227" s="11"/>
      <c r="E227" s="99"/>
      <c r="F227" s="11">
        <v>1</v>
      </c>
      <c r="G227" s="11">
        <v>1</v>
      </c>
      <c r="H227" s="11">
        <f>F227*G227</f>
        <v>1</v>
      </c>
      <c r="J227" s="1"/>
      <c r="K227" s="15"/>
      <c r="L227" s="46"/>
    </row>
    <row r="228" spans="1:12">
      <c r="A228" s="6" t="s">
        <v>77</v>
      </c>
      <c r="B228" s="2">
        <v>2</v>
      </c>
      <c r="C228" s="28" t="str">
        <f>B$224&amp;"0"&amp;B228</f>
        <v>MEC02</v>
      </c>
      <c r="D228" s="11" t="s">
        <v>2</v>
      </c>
      <c r="E228" s="17" t="s">
        <v>76</v>
      </c>
      <c r="F228" s="11"/>
      <c r="G228" s="11"/>
      <c r="H228" s="11"/>
      <c r="I228" s="101"/>
      <c r="J228" s="98"/>
      <c r="K228" s="15"/>
      <c r="L228" s="46"/>
    </row>
    <row r="229" spans="1:12" ht="32">
      <c r="B229"/>
      <c r="C229" s="28"/>
      <c r="D229" s="11"/>
      <c r="E229" s="100" t="s">
        <v>75</v>
      </c>
      <c r="F229" s="38"/>
      <c r="G229" s="38"/>
      <c r="H229" s="38"/>
      <c r="I229" s="98"/>
      <c r="J229" s="1"/>
      <c r="K229" s="15"/>
      <c r="L229" s="46"/>
    </row>
    <row r="230" spans="1:12" ht="25" customHeight="1">
      <c r="B230"/>
      <c r="C230" s="28"/>
      <c r="D230" s="11"/>
      <c r="E230" s="99"/>
      <c r="F230" s="11">
        <v>1</v>
      </c>
      <c r="G230" s="11">
        <v>15</v>
      </c>
      <c r="H230" s="11">
        <f>F230*G230</f>
        <v>15</v>
      </c>
      <c r="I230" s="98"/>
      <c r="J230" s="1"/>
      <c r="K230" s="15"/>
      <c r="L230" s="46"/>
    </row>
    <row r="231" spans="1:12">
      <c r="A231" s="6" t="s">
        <v>74</v>
      </c>
      <c r="B231" s="2">
        <v>3</v>
      </c>
      <c r="C231" s="28" t="str">
        <f>B$224&amp;"0"&amp;B231</f>
        <v>MEC03</v>
      </c>
      <c r="D231" s="11" t="s">
        <v>2</v>
      </c>
      <c r="E231" s="17" t="s">
        <v>73</v>
      </c>
      <c r="F231" s="11"/>
      <c r="G231" s="11"/>
      <c r="H231" s="11"/>
      <c r="J231" s="1"/>
      <c r="K231" s="15"/>
      <c r="L231" s="46"/>
    </row>
    <row r="232" spans="1:12" ht="48">
      <c r="B232"/>
      <c r="C232" s="28"/>
      <c r="D232" s="11"/>
      <c r="E232" s="39" t="s">
        <v>72</v>
      </c>
      <c r="F232" s="38"/>
      <c r="G232" s="38"/>
      <c r="H232" s="38"/>
      <c r="I232" s="49"/>
      <c r="J232" s="48"/>
      <c r="K232" s="47"/>
      <c r="L232" s="46"/>
    </row>
    <row r="233" spans="1:12" ht="25" customHeight="1">
      <c r="B233"/>
      <c r="C233" s="28"/>
      <c r="D233" s="11"/>
      <c r="E233" s="97"/>
      <c r="F233" s="11">
        <v>1</v>
      </c>
      <c r="G233" s="11">
        <v>24</v>
      </c>
      <c r="H233" s="11">
        <f>F233*G233</f>
        <v>24</v>
      </c>
      <c r="I233" s="49"/>
      <c r="J233" s="48"/>
      <c r="K233" s="47"/>
      <c r="L233" s="46"/>
    </row>
    <row r="234" spans="1:12" s="62" customFormat="1" ht="17">
      <c r="A234" s="66" t="s">
        <v>71</v>
      </c>
      <c r="B234" s="70" t="s">
        <v>70</v>
      </c>
      <c r="C234" s="69" t="s">
        <v>70</v>
      </c>
      <c r="D234" s="67"/>
      <c r="E234" s="68" t="s">
        <v>69</v>
      </c>
      <c r="F234" s="67"/>
      <c r="G234" s="67"/>
      <c r="H234" s="67"/>
      <c r="J234" s="65"/>
      <c r="K234" s="64"/>
      <c r="L234" s="63"/>
    </row>
    <row r="235" spans="1:12" s="56" customFormat="1">
      <c r="A235" s="60" t="s">
        <v>68</v>
      </c>
      <c r="B235" s="61" t="s">
        <v>67</v>
      </c>
      <c r="C235" s="45" t="s">
        <v>66</v>
      </c>
      <c r="D235" s="43"/>
      <c r="E235" s="44" t="s">
        <v>65</v>
      </c>
      <c r="F235" s="43"/>
      <c r="G235" s="43"/>
      <c r="H235" s="43"/>
      <c r="J235" s="59"/>
      <c r="K235" s="58"/>
      <c r="L235" s="57"/>
    </row>
    <row r="236" spans="1:12">
      <c r="B236" s="2">
        <v>1</v>
      </c>
      <c r="C236" s="28" t="str">
        <f>B$234&amp;B$235&amp;"0"&amp;B236</f>
        <v>INSTEL01</v>
      </c>
      <c r="D236" s="11" t="s">
        <v>2</v>
      </c>
      <c r="E236" s="17" t="s">
        <v>64</v>
      </c>
      <c r="J236" s="1"/>
      <c r="K236" s="15"/>
      <c r="L236" s="46"/>
    </row>
    <row r="237" spans="1:12">
      <c r="C237" s="28"/>
      <c r="D237" s="11"/>
      <c r="E237" s="14" t="s">
        <v>63</v>
      </c>
      <c r="F237" s="13"/>
      <c r="G237" s="13"/>
      <c r="H237" s="13"/>
      <c r="J237" s="1"/>
      <c r="K237" s="15"/>
      <c r="L237" s="46"/>
    </row>
    <row r="238" spans="1:12" ht="25" customHeight="1">
      <c r="C238" s="28"/>
      <c r="D238" s="11"/>
      <c r="F238" s="11">
        <v>1</v>
      </c>
      <c r="G238" s="11">
        <v>15</v>
      </c>
      <c r="H238" s="11">
        <f>F238*G238</f>
        <v>15</v>
      </c>
      <c r="J238" s="1"/>
      <c r="K238" s="15"/>
      <c r="L238" s="46"/>
    </row>
    <row r="239" spans="1:12">
      <c r="B239" s="2">
        <v>2</v>
      </c>
      <c r="C239" s="28" t="str">
        <f>B$234&amp;B$235&amp;"0"&amp;B239</f>
        <v>INSTEL02</v>
      </c>
      <c r="D239" s="11" t="s">
        <v>2</v>
      </c>
      <c r="E239" s="17" t="s">
        <v>62</v>
      </c>
      <c r="F239" s="11"/>
      <c r="G239" s="11"/>
      <c r="H239" s="11"/>
      <c r="J239" s="1"/>
      <c r="K239" s="15"/>
      <c r="L239" s="46"/>
    </row>
    <row r="240" spans="1:12" ht="80">
      <c r="B240"/>
      <c r="C240" s="28"/>
      <c r="D240" s="11"/>
      <c r="E240" s="14" t="s">
        <v>61</v>
      </c>
      <c r="F240" s="38"/>
      <c r="G240" s="38"/>
      <c r="H240" s="38"/>
      <c r="J240" s="1"/>
      <c r="K240" s="15"/>
      <c r="L240" s="46"/>
    </row>
    <row r="241" spans="1:12" ht="25" customHeight="1">
      <c r="B241"/>
      <c r="C241" s="28"/>
      <c r="D241" s="11"/>
      <c r="F241" s="11">
        <v>1</v>
      </c>
      <c r="G241" s="11">
        <v>13</v>
      </c>
      <c r="H241" s="11">
        <f>F241*G241</f>
        <v>13</v>
      </c>
      <c r="J241" s="1"/>
      <c r="K241" s="15"/>
      <c r="L241" s="46"/>
    </row>
    <row r="242" spans="1:12">
      <c r="B242" s="2">
        <v>3</v>
      </c>
      <c r="C242" s="28" t="str">
        <f>B$234&amp;B$235&amp;"0"&amp;B242</f>
        <v>INSTEL03</v>
      </c>
      <c r="D242" s="11" t="s">
        <v>2</v>
      </c>
      <c r="E242" s="17" t="s">
        <v>60</v>
      </c>
      <c r="F242" s="11"/>
      <c r="G242" s="96"/>
      <c r="H242" s="96"/>
      <c r="J242" s="1"/>
      <c r="K242" s="15"/>
      <c r="L242" s="46"/>
    </row>
    <row r="243" spans="1:12" ht="48">
      <c r="B243"/>
      <c r="C243" s="28"/>
      <c r="D243" s="11"/>
      <c r="E243" s="14" t="s">
        <v>59</v>
      </c>
      <c r="F243" s="38"/>
      <c r="G243" s="95"/>
      <c r="H243" s="95"/>
      <c r="J243" s="1"/>
      <c r="K243" s="15"/>
      <c r="L243" s="46"/>
    </row>
    <row r="244" spans="1:12" ht="25" customHeight="1">
      <c r="B244"/>
      <c r="C244" s="28"/>
      <c r="D244" s="11"/>
      <c r="F244" s="11">
        <v>1</v>
      </c>
      <c r="G244" s="11">
        <v>1</v>
      </c>
      <c r="H244" s="11">
        <f>F244*G244</f>
        <v>1</v>
      </c>
      <c r="J244" s="1"/>
      <c r="K244" s="15"/>
      <c r="L244" s="46"/>
    </row>
    <row r="245" spans="1:12" s="56" customFormat="1">
      <c r="A245" s="60" t="s">
        <v>58</v>
      </c>
      <c r="B245" s="61" t="s">
        <v>57</v>
      </c>
      <c r="C245" s="45" t="s">
        <v>56</v>
      </c>
      <c r="D245" s="43"/>
      <c r="E245" s="44" t="s">
        <v>55</v>
      </c>
      <c r="F245" s="43"/>
      <c r="G245" s="43"/>
      <c r="H245" s="43"/>
      <c r="J245" s="59"/>
      <c r="K245" s="58"/>
      <c r="L245" s="57"/>
    </row>
    <row r="246" spans="1:12">
      <c r="B246" s="2">
        <v>1</v>
      </c>
      <c r="C246" s="28" t="str">
        <f>B$234&amp;B$245&amp;"0"&amp;B246</f>
        <v>INSTL01</v>
      </c>
      <c r="D246" s="11" t="s">
        <v>2</v>
      </c>
      <c r="E246" s="94" t="s">
        <v>54</v>
      </c>
      <c r="J246" s="1"/>
      <c r="K246" s="15"/>
      <c r="L246" s="46"/>
    </row>
    <row r="247" spans="1:12" ht="64">
      <c r="C247" s="28"/>
      <c r="D247" s="11"/>
      <c r="E247" s="93" t="s">
        <v>53</v>
      </c>
      <c r="F247" s="13"/>
      <c r="G247" s="13"/>
      <c r="H247" s="13"/>
      <c r="J247" s="1"/>
      <c r="K247" s="15"/>
      <c r="L247" s="46"/>
    </row>
    <row r="248" spans="1:12" ht="25" customHeight="1">
      <c r="C248" s="28"/>
      <c r="D248" s="11"/>
      <c r="E248" s="92"/>
      <c r="F248" s="11">
        <v>1</v>
      </c>
      <c r="G248" s="11">
        <v>9</v>
      </c>
      <c r="H248" s="11">
        <f>F248*G248</f>
        <v>9</v>
      </c>
      <c r="J248" s="1"/>
      <c r="K248" s="15"/>
      <c r="L248" s="46"/>
    </row>
    <row r="249" spans="1:12">
      <c r="B249" s="2">
        <v>2</v>
      </c>
      <c r="C249" s="28" t="str">
        <f>B$234&amp;B$245&amp;"0"&amp;B249</f>
        <v>INSTL02</v>
      </c>
      <c r="D249" s="11" t="s">
        <v>2</v>
      </c>
      <c r="E249" s="17" t="s">
        <v>52</v>
      </c>
      <c r="F249" s="11"/>
      <c r="G249" s="11"/>
      <c r="H249" s="11"/>
      <c r="J249" s="1"/>
      <c r="K249" s="15"/>
      <c r="L249" s="46"/>
    </row>
    <row r="250" spans="1:12" ht="48">
      <c r="C250" s="28"/>
      <c r="D250" s="11"/>
      <c r="E250" s="14" t="s">
        <v>51</v>
      </c>
      <c r="F250" s="38"/>
      <c r="G250" s="38"/>
      <c r="H250" s="38"/>
      <c r="J250" s="1"/>
      <c r="K250" s="15"/>
      <c r="L250" s="46"/>
    </row>
    <row r="251" spans="1:12" ht="25" customHeight="1">
      <c r="C251" s="28"/>
      <c r="D251" s="11"/>
      <c r="F251" s="11">
        <v>1</v>
      </c>
      <c r="G251" s="11">
        <v>1</v>
      </c>
      <c r="H251" s="11">
        <f>F251*G251</f>
        <v>1</v>
      </c>
      <c r="J251" s="1"/>
      <c r="K251" s="15"/>
      <c r="L251" s="46"/>
    </row>
    <row r="252" spans="1:12">
      <c r="B252" s="2">
        <v>3</v>
      </c>
      <c r="C252" s="28" t="str">
        <f>B$234&amp;B$245&amp;"0"&amp;B252</f>
        <v>INSTL03</v>
      </c>
      <c r="D252" s="11" t="s">
        <v>2</v>
      </c>
      <c r="E252" s="17" t="s">
        <v>50</v>
      </c>
      <c r="F252" s="11"/>
      <c r="G252" s="11"/>
      <c r="H252" s="11"/>
      <c r="J252" s="1"/>
      <c r="K252" s="15"/>
      <c r="L252" s="46"/>
    </row>
    <row r="253" spans="1:12" ht="32">
      <c r="C253" s="28"/>
      <c r="D253" s="11"/>
      <c r="E253" s="14" t="s">
        <v>49</v>
      </c>
      <c r="F253" s="38"/>
      <c r="G253" s="38"/>
      <c r="H253" s="38"/>
      <c r="J253" s="1"/>
      <c r="K253" s="15"/>
      <c r="L253" s="46"/>
    </row>
    <row r="254" spans="1:12" ht="25" customHeight="1">
      <c r="C254" s="28"/>
      <c r="D254" s="11"/>
      <c r="F254" s="11">
        <v>1</v>
      </c>
      <c r="G254" s="11">
        <v>28</v>
      </c>
      <c r="H254" s="11">
        <f>F254*G254</f>
        <v>28</v>
      </c>
      <c r="J254" s="1"/>
      <c r="K254" s="15"/>
      <c r="L254" s="46"/>
    </row>
    <row r="255" spans="1:12" s="56" customFormat="1">
      <c r="A255" s="60" t="s">
        <v>48</v>
      </c>
      <c r="B255" s="61" t="s">
        <v>47</v>
      </c>
      <c r="C255" s="45" t="s">
        <v>46</v>
      </c>
      <c r="D255" s="43"/>
      <c r="E255" s="91" t="s">
        <v>45</v>
      </c>
      <c r="F255" s="43"/>
      <c r="G255" s="43"/>
      <c r="H255" s="43"/>
      <c r="J255" s="59"/>
      <c r="K255" s="58"/>
      <c r="L255" s="57"/>
    </row>
    <row r="256" spans="1:12">
      <c r="B256" s="2">
        <v>1</v>
      </c>
      <c r="C256" s="28" t="str">
        <f>B234&amp;B255&amp;"0"&amp;B256</f>
        <v>INSTLOX01</v>
      </c>
      <c r="D256" s="11" t="s">
        <v>2</v>
      </c>
      <c r="E256" s="90" t="s">
        <v>44</v>
      </c>
      <c r="J256" s="1"/>
      <c r="K256" s="15"/>
      <c r="L256" s="46"/>
    </row>
    <row r="257" spans="1:13" ht="80">
      <c r="C257" s="28"/>
      <c r="D257" s="11"/>
      <c r="E257" s="76" t="s">
        <v>43</v>
      </c>
      <c r="F257" s="38"/>
      <c r="G257" s="38"/>
      <c r="H257" s="75"/>
      <c r="I257" s="72"/>
      <c r="J257" s="48"/>
      <c r="K257" s="47"/>
      <c r="L257" s="46"/>
    </row>
    <row r="258" spans="1:13" ht="25" customHeight="1">
      <c r="C258" s="28"/>
      <c r="D258" s="11"/>
      <c r="E258" s="74"/>
      <c r="F258" s="11">
        <v>1</v>
      </c>
      <c r="G258" s="11">
        <v>153</v>
      </c>
      <c r="H258" s="11">
        <f>F258*G258</f>
        <v>153</v>
      </c>
      <c r="I258" s="72"/>
      <c r="J258" s="48"/>
      <c r="K258" s="47"/>
      <c r="L258" s="46"/>
    </row>
    <row r="259" spans="1:13" s="56" customFormat="1" ht="19">
      <c r="A259" s="60" t="s">
        <v>42</v>
      </c>
      <c r="B259" s="61" t="s">
        <v>41</v>
      </c>
      <c r="C259" s="45" t="s">
        <v>40</v>
      </c>
      <c r="D259" s="43"/>
      <c r="E259" s="89" t="s">
        <v>39</v>
      </c>
      <c r="F259" s="43"/>
      <c r="G259" s="43"/>
      <c r="H259" s="88"/>
      <c r="I259" s="87"/>
      <c r="J259" s="86"/>
      <c r="K259" s="85"/>
      <c r="L259" s="57"/>
    </row>
    <row r="260" spans="1:13" ht="19">
      <c r="B260" s="2">
        <v>1</v>
      </c>
      <c r="C260" s="28" t="str">
        <f>B$234&amp;B259&amp;"0"&amp;B260</f>
        <v>INSTAD01</v>
      </c>
      <c r="D260" s="11" t="s">
        <v>2</v>
      </c>
      <c r="E260" s="78" t="s">
        <v>38</v>
      </c>
      <c r="I260" s="72"/>
      <c r="J260" s="48"/>
      <c r="K260" s="47"/>
      <c r="L260" s="46"/>
    </row>
    <row r="261" spans="1:13" ht="32">
      <c r="C261" s="28"/>
      <c r="D261" s="11"/>
      <c r="E261" s="76" t="s">
        <v>37</v>
      </c>
      <c r="F261" s="38"/>
      <c r="G261" s="38"/>
      <c r="H261" s="75"/>
      <c r="I261" s="72"/>
      <c r="J261" s="48"/>
      <c r="K261" s="47"/>
      <c r="L261" s="46"/>
    </row>
    <row r="262" spans="1:13" ht="25" customHeight="1">
      <c r="C262" s="28"/>
      <c r="D262" s="11"/>
      <c r="E262" s="74"/>
      <c r="F262" s="11">
        <v>6</v>
      </c>
      <c r="G262" s="11">
        <v>1</v>
      </c>
      <c r="H262" s="73">
        <f>F262*G262</f>
        <v>6</v>
      </c>
      <c r="I262" s="72"/>
      <c r="J262" s="48"/>
      <c r="K262" s="47"/>
      <c r="L262" s="46"/>
    </row>
    <row r="263" spans="1:13" s="62" customFormat="1" ht="19">
      <c r="A263" s="84" t="s">
        <v>36</v>
      </c>
      <c r="B263" s="70" t="s">
        <v>35</v>
      </c>
      <c r="C263" s="69" t="s">
        <v>35</v>
      </c>
      <c r="D263" s="67"/>
      <c r="E263" s="83" t="s">
        <v>34</v>
      </c>
      <c r="F263" s="67"/>
      <c r="G263" s="67"/>
      <c r="H263" s="82"/>
      <c r="I263" s="81"/>
      <c r="J263" s="80"/>
      <c r="K263" s="79"/>
      <c r="L263" s="63"/>
    </row>
    <row r="264" spans="1:13">
      <c r="B264" s="2">
        <v>1</v>
      </c>
      <c r="C264" s="28" t="str">
        <f>B263&amp;"0"&amp;B264</f>
        <v>FUS01</v>
      </c>
      <c r="D264" s="11" t="s">
        <v>2</v>
      </c>
      <c r="E264" s="78" t="s">
        <v>33</v>
      </c>
      <c r="I264" s="77"/>
      <c r="J264" s="1"/>
      <c r="K264" s="15"/>
      <c r="L264" s="46"/>
    </row>
    <row r="265" spans="1:13" ht="32">
      <c r="C265" s="28"/>
      <c r="D265" s="11"/>
      <c r="E265" s="76" t="s">
        <v>32</v>
      </c>
      <c r="F265" s="38"/>
      <c r="G265" s="38"/>
      <c r="H265" s="75"/>
      <c r="I265" s="72"/>
      <c r="J265" s="48"/>
      <c r="K265" s="47"/>
      <c r="L265" s="46"/>
    </row>
    <row r="266" spans="1:13" ht="25" customHeight="1">
      <c r="C266" s="28"/>
      <c r="D266" s="11"/>
      <c r="E266" s="74"/>
      <c r="F266" s="11">
        <v>1</v>
      </c>
      <c r="G266" s="11">
        <v>23</v>
      </c>
      <c r="H266" s="73">
        <f>F266*G266</f>
        <v>23</v>
      </c>
      <c r="I266" s="72"/>
      <c r="J266" s="48"/>
      <c r="K266" s="47"/>
      <c r="L266" s="46"/>
    </row>
    <row r="267" spans="1:13" s="62" customFormat="1" ht="17">
      <c r="A267" s="66" t="s">
        <v>31</v>
      </c>
      <c r="B267" s="70" t="s">
        <v>30</v>
      </c>
      <c r="C267" s="69" t="s">
        <v>30</v>
      </c>
      <c r="D267" s="67"/>
      <c r="E267" s="68" t="s">
        <v>29</v>
      </c>
      <c r="F267" s="67"/>
      <c r="G267" s="67"/>
      <c r="H267" s="67"/>
      <c r="I267" s="66"/>
      <c r="K267" s="65"/>
      <c r="L267" s="64"/>
      <c r="M267" s="63"/>
    </row>
    <row r="268" spans="1:13" ht="32">
      <c r="B268" s="2">
        <v>1</v>
      </c>
      <c r="C268" s="28" t="str">
        <f>B$267&amp;"0"&amp;B268</f>
        <v>MOT01</v>
      </c>
      <c r="D268" s="11" t="s">
        <v>2</v>
      </c>
      <c r="E268" s="71" t="s">
        <v>28</v>
      </c>
      <c r="F268" s="13"/>
      <c r="G268" s="13"/>
      <c r="H268" s="13"/>
      <c r="J268" s="1"/>
      <c r="K268" s="15"/>
      <c r="L268" s="46"/>
    </row>
    <row r="269" spans="1:13" ht="25" customHeight="1">
      <c r="C269" s="28"/>
      <c r="D269" s="11"/>
      <c r="F269" s="11">
        <v>1</v>
      </c>
      <c r="G269" s="11">
        <v>15</v>
      </c>
      <c r="H269" s="11">
        <f>F269*G269</f>
        <v>15</v>
      </c>
      <c r="J269" s="1"/>
      <c r="K269" s="15"/>
      <c r="L269" s="46"/>
    </row>
    <row r="270" spans="1:13" ht="32">
      <c r="B270" s="2">
        <v>2</v>
      </c>
      <c r="C270" s="28" t="str">
        <f>B$267&amp;"0"&amp;B270</f>
        <v>MOT02</v>
      </c>
      <c r="D270" s="11" t="s">
        <v>2</v>
      </c>
      <c r="E270" s="17" t="s">
        <v>27</v>
      </c>
      <c r="F270" s="11"/>
      <c r="G270" s="11"/>
      <c r="H270" s="11"/>
      <c r="J270" s="1"/>
      <c r="K270" s="15"/>
      <c r="L270" s="46"/>
    </row>
    <row r="271" spans="1:13">
      <c r="C271" s="28"/>
      <c r="D271" s="11"/>
      <c r="E271" s="14" t="s">
        <v>26</v>
      </c>
      <c r="F271" s="38"/>
      <c r="G271" s="38"/>
      <c r="H271" s="38"/>
      <c r="J271" s="1"/>
      <c r="K271" s="15"/>
      <c r="L271" s="46"/>
    </row>
    <row r="272" spans="1:13" ht="25" customHeight="1">
      <c r="C272" s="28"/>
      <c r="D272" s="11"/>
      <c r="F272" s="11">
        <v>1</v>
      </c>
      <c r="G272" s="11">
        <v>4</v>
      </c>
      <c r="H272" s="11">
        <f>F272*G272</f>
        <v>4</v>
      </c>
      <c r="J272" s="1"/>
      <c r="K272" s="15"/>
      <c r="L272" s="46"/>
    </row>
    <row r="273" spans="1:13" s="62" customFormat="1" ht="17">
      <c r="A273" s="66" t="s">
        <v>25</v>
      </c>
      <c r="B273" s="70" t="s">
        <v>24</v>
      </c>
      <c r="C273" s="69" t="s">
        <v>24</v>
      </c>
      <c r="D273" s="67"/>
      <c r="E273" s="68" t="s">
        <v>23</v>
      </c>
      <c r="F273" s="67"/>
      <c r="G273" s="67"/>
      <c r="H273" s="67"/>
      <c r="I273" s="66"/>
      <c r="K273" s="65"/>
      <c r="L273" s="64"/>
      <c r="M273" s="63"/>
    </row>
    <row r="274" spans="1:13" s="56" customFormat="1">
      <c r="A274" s="60"/>
      <c r="B274" s="61" t="s">
        <v>22</v>
      </c>
      <c r="C274" s="45" t="s">
        <v>21</v>
      </c>
      <c r="D274" s="43"/>
      <c r="E274" s="44" t="s">
        <v>20</v>
      </c>
      <c r="F274" s="43"/>
      <c r="G274" s="43"/>
      <c r="H274" s="43"/>
      <c r="I274" s="60"/>
      <c r="K274" s="59"/>
      <c r="L274" s="58"/>
      <c r="M274" s="57"/>
    </row>
    <row r="275" spans="1:13">
      <c r="B275" s="2">
        <v>1</v>
      </c>
      <c r="C275" s="28" t="str">
        <f>B$273&amp;B$274&amp;"0"&amp;B275</f>
        <v>ENGSOF01</v>
      </c>
      <c r="D275" s="11" t="s">
        <v>2</v>
      </c>
      <c r="E275" s="17" t="s">
        <v>19</v>
      </c>
      <c r="J275" s="1"/>
      <c r="K275" s="15"/>
      <c r="L275" s="46"/>
    </row>
    <row r="276" spans="1:13" ht="129">
      <c r="A276" s="52"/>
      <c r="C276" s="41"/>
      <c r="D276" s="40"/>
      <c r="E276" s="55" t="s">
        <v>18</v>
      </c>
      <c r="F276" s="38"/>
      <c r="G276" s="38"/>
      <c r="H276" s="54"/>
      <c r="I276" s="49"/>
      <c r="J276" s="48"/>
      <c r="K276" s="47"/>
      <c r="L276" s="46"/>
    </row>
    <row r="277" spans="1:13" ht="25" customHeight="1">
      <c r="A277" s="52"/>
      <c r="C277" s="41"/>
      <c r="D277" s="40"/>
      <c r="E277" s="50"/>
      <c r="F277" s="11">
        <v>1</v>
      </c>
      <c r="G277" s="11">
        <v>1</v>
      </c>
      <c r="H277" s="11">
        <f>F277*G277</f>
        <v>1</v>
      </c>
      <c r="I277" s="49"/>
      <c r="J277" s="48"/>
      <c r="K277" s="47"/>
      <c r="L277" s="46"/>
    </row>
    <row r="278" spans="1:13" ht="19">
      <c r="A278" s="52"/>
      <c r="B278" s="51">
        <v>2</v>
      </c>
      <c r="C278" s="28" t="str">
        <f>B$273&amp;B$274&amp;"0"&amp;B278</f>
        <v>ENGSOF02</v>
      </c>
      <c r="D278" s="40" t="s">
        <v>2</v>
      </c>
      <c r="E278" s="42" t="s">
        <v>17</v>
      </c>
      <c r="F278" s="11"/>
      <c r="G278" s="11"/>
      <c r="H278" s="11"/>
      <c r="I278" s="49"/>
      <c r="J278" s="48"/>
      <c r="K278" s="47"/>
      <c r="L278" s="46"/>
    </row>
    <row r="279" spans="1:13" ht="128">
      <c r="A279" s="52"/>
      <c r="B279" s="51"/>
      <c r="C279" s="41"/>
      <c r="D279" s="40"/>
      <c r="E279" s="53" t="s">
        <v>16</v>
      </c>
      <c r="F279" s="38"/>
      <c r="G279" s="38"/>
      <c r="H279" s="38"/>
      <c r="I279" s="49"/>
      <c r="J279" s="48"/>
      <c r="K279" s="47"/>
      <c r="L279" s="46"/>
    </row>
    <row r="280" spans="1:13" ht="25" customHeight="1">
      <c r="A280" s="52"/>
      <c r="B280" s="51"/>
      <c r="C280" s="41"/>
      <c r="D280" s="40"/>
      <c r="E280" s="50"/>
      <c r="F280" s="11">
        <v>1</v>
      </c>
      <c r="G280" s="11">
        <v>1</v>
      </c>
      <c r="H280" s="11">
        <f>G280*F280</f>
        <v>1</v>
      </c>
      <c r="I280" s="49"/>
      <c r="J280" s="48"/>
      <c r="K280" s="47"/>
      <c r="L280" s="46"/>
    </row>
    <row r="281" spans="1:13">
      <c r="B281" s="2" t="s">
        <v>15</v>
      </c>
      <c r="C281" s="45" t="s">
        <v>14</v>
      </c>
      <c r="D281" s="43"/>
      <c r="E281" s="44" t="s">
        <v>13</v>
      </c>
      <c r="F281" s="43"/>
      <c r="G281" s="43"/>
      <c r="H281" s="43"/>
      <c r="L281" s="15"/>
    </row>
    <row r="282" spans="1:13" ht="19">
      <c r="B282" s="2">
        <v>1</v>
      </c>
      <c r="C282" s="28" t="str">
        <f>B$273&amp;B$281&amp;"0"&amp;B282</f>
        <v>ENGPF01</v>
      </c>
      <c r="D282" s="11" t="s">
        <v>2</v>
      </c>
      <c r="E282" s="42" t="s">
        <v>13</v>
      </c>
      <c r="I282" s="26"/>
      <c r="K282" s="37"/>
    </row>
    <row r="283" spans="1:13" ht="32">
      <c r="C283" s="41"/>
      <c r="D283" s="40"/>
      <c r="E283" s="39" t="s">
        <v>12</v>
      </c>
      <c r="F283" s="38"/>
      <c r="G283" s="38"/>
      <c r="H283" s="38"/>
      <c r="I283" s="26"/>
      <c r="K283" s="37"/>
    </row>
    <row r="284" spans="1:13" ht="25" customHeight="1">
      <c r="C284" s="36"/>
      <c r="D284" s="27"/>
      <c r="E284" s="17"/>
      <c r="F284" s="11">
        <v>1</v>
      </c>
      <c r="G284" s="11">
        <v>1</v>
      </c>
      <c r="H284" s="11">
        <f>F284*G284</f>
        <v>1</v>
      </c>
      <c r="I284" s="26"/>
      <c r="K284" s="25"/>
    </row>
    <row r="285" spans="1:13" s="18" customFormat="1" ht="21">
      <c r="A285" s="24" t="s">
        <v>11</v>
      </c>
      <c r="B285" s="20" t="s">
        <v>10</v>
      </c>
      <c r="C285" s="35" t="s">
        <v>10</v>
      </c>
      <c r="D285" s="34"/>
      <c r="E285" s="22" t="s">
        <v>9</v>
      </c>
      <c r="F285" s="33"/>
      <c r="G285" s="33"/>
      <c r="H285" s="33"/>
      <c r="I285" s="32"/>
      <c r="K285" s="31"/>
      <c r="L285" s="30"/>
    </row>
    <row r="286" spans="1:13" ht="21">
      <c r="C286" s="28" t="s">
        <v>8</v>
      </c>
      <c r="D286" s="3" t="s">
        <v>2</v>
      </c>
      <c r="E286" s="17" t="s">
        <v>7</v>
      </c>
      <c r="I286" s="26"/>
      <c r="K286" s="25"/>
    </row>
    <row r="287" spans="1:13" ht="32">
      <c r="C287" s="28"/>
      <c r="D287" s="27"/>
      <c r="E287" s="4" t="s">
        <v>6</v>
      </c>
      <c r="F287" s="29"/>
      <c r="G287" s="29"/>
      <c r="H287" s="29"/>
      <c r="I287" s="26"/>
      <c r="K287" s="25"/>
    </row>
    <row r="288" spans="1:13" ht="25" customHeight="1">
      <c r="C288" s="28"/>
      <c r="D288" s="27"/>
      <c r="E288" s="17"/>
      <c r="F288" s="11">
        <v>1</v>
      </c>
      <c r="G288" s="11">
        <v>1</v>
      </c>
      <c r="H288" s="11">
        <v>1</v>
      </c>
      <c r="I288" s="26"/>
      <c r="K288" s="25"/>
    </row>
    <row r="289" spans="1:16" s="18" customFormat="1" ht="17">
      <c r="A289" s="24" t="s">
        <v>5</v>
      </c>
      <c r="B289" s="20" t="s">
        <v>4</v>
      </c>
      <c r="C289" s="23" t="s">
        <v>4</v>
      </c>
      <c r="D289" s="21"/>
      <c r="E289" s="22" t="s">
        <v>1</v>
      </c>
      <c r="F289" s="21"/>
      <c r="G289" s="21"/>
      <c r="H289" s="21"/>
      <c r="K289" s="20"/>
      <c r="L289" s="19"/>
    </row>
    <row r="290" spans="1:16">
      <c r="B290" s="2">
        <v>1</v>
      </c>
      <c r="C290" s="5" t="s">
        <v>3</v>
      </c>
      <c r="D290" s="3" t="s">
        <v>2</v>
      </c>
      <c r="E290" s="17" t="s">
        <v>1</v>
      </c>
      <c r="I290" s="16"/>
      <c r="K290" s="15"/>
    </row>
    <row r="291" spans="1:16">
      <c r="E291" s="14" t="s">
        <v>0</v>
      </c>
      <c r="F291" s="13"/>
      <c r="G291" s="13"/>
      <c r="H291" s="13"/>
      <c r="L291"/>
    </row>
    <row r="292" spans="1:16" s="1" customFormat="1" ht="25" customHeight="1">
      <c r="A292" s="12"/>
      <c r="B292" s="2"/>
      <c r="C292" s="5"/>
      <c r="D292" s="3"/>
      <c r="E292" s="4"/>
      <c r="F292" s="11">
        <v>1</v>
      </c>
      <c r="G292" s="11">
        <v>1</v>
      </c>
      <c r="H292" s="11">
        <v>1</v>
      </c>
      <c r="I292" s="10"/>
      <c r="J292" s="10"/>
      <c r="K292" s="9"/>
      <c r="M292"/>
      <c r="N292"/>
      <c r="O292"/>
      <c r="P292"/>
    </row>
    <row r="295" spans="1:16">
      <c r="E295" s="8"/>
      <c r="F295" s="7"/>
      <c r="G295" s="7"/>
    </row>
  </sheetData>
  <autoFilter ref="A1:P293" xr:uid="{41623B31-A9CF-492D-906D-2E03E2B98122}"/>
  <pageMargins left="0.70866141732283472" right="0.70866141732283472" top="0.74803149606299213" bottom="0.74803149606299213" header="0.31496062992125984" footer="0.31496062992125984"/>
  <pageSetup paperSize="9" scale="2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F0C24-4D7E-0D43-A3EA-2E60330CA52A}">
  <sheetPr>
    <tabColor theme="4" tint="0.39997558519241921"/>
    <pageSetUpPr fitToPage="1"/>
  </sheetPr>
  <dimension ref="B1:M197"/>
  <sheetViews>
    <sheetView topLeftCell="A80" zoomScaleNormal="100" zoomScaleSheetLayoutView="100" workbookViewId="0">
      <selection activeCell="C1" sqref="C1:H292"/>
    </sheetView>
  </sheetViews>
  <sheetFormatPr baseColWidth="10" defaultColWidth="11" defaultRowHeight="16"/>
  <cols>
    <col min="2" max="2" width="13.33203125" style="174" customWidth="1"/>
    <col min="3" max="3" width="10.33203125" style="98" customWidth="1"/>
    <col min="4" max="4" width="61.6640625" style="173" customWidth="1"/>
    <col min="5" max="5" width="9.6640625" style="160" hidden="1" customWidth="1"/>
    <col min="6" max="6" width="13.6640625" style="2" hidden="1" customWidth="1"/>
    <col min="7" max="7" width="11" style="2" customWidth="1"/>
    <col min="8" max="8" width="15.1640625" style="2" bestFit="1" customWidth="1"/>
    <col min="9" max="9" width="15.1640625" style="1" bestFit="1" customWidth="1"/>
    <col min="11" max="11" width="15.33203125" bestFit="1" customWidth="1"/>
    <col min="13" max="13" width="40.6640625" customWidth="1"/>
  </cols>
  <sheetData>
    <row r="1" spans="2:11">
      <c r="B1" s="283" t="s">
        <v>438</v>
      </c>
      <c r="C1" s="255"/>
      <c r="D1" s="261"/>
      <c r="E1" s="253" t="s">
        <v>437</v>
      </c>
      <c r="F1" s="61"/>
      <c r="G1" s="61" t="s">
        <v>436</v>
      </c>
      <c r="I1" s="15"/>
    </row>
    <row r="2" spans="2:11">
      <c r="B2" s="282" t="s">
        <v>286</v>
      </c>
      <c r="C2" s="260" t="s">
        <v>333</v>
      </c>
      <c r="D2" s="281" t="s">
        <v>336</v>
      </c>
      <c r="E2" s="258" t="s">
        <v>331</v>
      </c>
      <c r="F2" s="263"/>
      <c r="G2" s="263" t="s">
        <v>331</v>
      </c>
      <c r="H2" s="170"/>
      <c r="I2" s="171"/>
      <c r="J2" s="170"/>
      <c r="K2" s="170"/>
    </row>
    <row r="3" spans="2:11" ht="17">
      <c r="B3" s="249" t="s">
        <v>435</v>
      </c>
      <c r="C3" s="248" t="s">
        <v>2</v>
      </c>
      <c r="D3" s="256" t="s">
        <v>434</v>
      </c>
      <c r="E3" s="267">
        <v>139.30000000000001</v>
      </c>
      <c r="F3" s="280"/>
      <c r="G3" s="267">
        <v>139.30000000000001</v>
      </c>
      <c r="H3" s="1"/>
      <c r="I3" s="118"/>
      <c r="J3" s="46"/>
    </row>
    <row r="4" spans="2:11" ht="17">
      <c r="B4" s="249" t="s">
        <v>433</v>
      </c>
      <c r="C4" s="248" t="s">
        <v>2</v>
      </c>
      <c r="D4" s="256" t="s">
        <v>268</v>
      </c>
      <c r="E4" s="267">
        <v>317.74400000000003</v>
      </c>
      <c r="F4" s="266">
        <f>E4/(1-30%)</f>
        <v>453.92000000000007</v>
      </c>
      <c r="G4" s="266">
        <f>F4-(F4*25%)</f>
        <v>340.44000000000005</v>
      </c>
      <c r="H4" s="1"/>
      <c r="I4" s="118"/>
      <c r="J4" s="46"/>
    </row>
    <row r="5" spans="2:11" ht="17">
      <c r="B5" s="249" t="s">
        <v>432</v>
      </c>
      <c r="C5" s="248" t="s">
        <v>2</v>
      </c>
      <c r="D5" s="256" t="s">
        <v>265</v>
      </c>
      <c r="E5" s="267">
        <v>315</v>
      </c>
      <c r="F5" s="266">
        <f>E5/(1-30%)</f>
        <v>450.00000000000006</v>
      </c>
      <c r="G5" s="266">
        <v>450</v>
      </c>
      <c r="H5" s="1"/>
      <c r="I5" s="118"/>
      <c r="J5" s="46"/>
    </row>
    <row r="6" spans="2:11">
      <c r="B6" s="249" t="s">
        <v>431</v>
      </c>
      <c r="C6" s="272" t="s">
        <v>2</v>
      </c>
      <c r="D6" s="278" t="s">
        <v>214</v>
      </c>
      <c r="E6" s="275">
        <v>63.17</v>
      </c>
      <c r="F6" s="279">
        <f>E6/(1-30%)</f>
        <v>90.242857142857147</v>
      </c>
      <c r="G6" s="279">
        <f>F6-(F6*25%)</f>
        <v>67.682142857142864</v>
      </c>
      <c r="H6" s="1"/>
      <c r="I6" s="118"/>
      <c r="J6" s="46"/>
    </row>
    <row r="7" spans="2:11">
      <c r="B7" s="249" t="s">
        <v>430</v>
      </c>
      <c r="C7" s="272"/>
      <c r="D7" s="278"/>
      <c r="E7" s="275"/>
      <c r="F7" s="279"/>
      <c r="G7" s="279"/>
      <c r="H7" s="1"/>
      <c r="I7" s="118"/>
      <c r="J7" s="46"/>
    </row>
    <row r="8" spans="2:11" ht="17">
      <c r="B8" s="249" t="s">
        <v>429</v>
      </c>
      <c r="C8" s="248" t="s">
        <v>2</v>
      </c>
      <c r="D8" s="256" t="s">
        <v>201</v>
      </c>
      <c r="E8" s="267">
        <v>107.83500000000001</v>
      </c>
      <c r="F8" s="266">
        <f>E8/(1-30%)</f>
        <v>154.05000000000001</v>
      </c>
      <c r="G8" s="266">
        <f>F8-(F8*25%)</f>
        <v>115.53750000000001</v>
      </c>
      <c r="H8" s="1"/>
      <c r="I8" s="118"/>
      <c r="J8" s="46"/>
    </row>
    <row r="9" spans="2:11" ht="17">
      <c r="B9" s="249" t="s">
        <v>428</v>
      </c>
      <c r="C9" s="248" t="s">
        <v>2</v>
      </c>
      <c r="D9" s="256" t="s">
        <v>427</v>
      </c>
      <c r="E9" s="267">
        <v>145.46700000000001</v>
      </c>
      <c r="F9" s="266">
        <f>E9/(1-30%)</f>
        <v>207.81000000000003</v>
      </c>
      <c r="G9" s="266">
        <f>F9-(F9*25%)</f>
        <v>155.85750000000002</v>
      </c>
      <c r="H9" s="1"/>
      <c r="I9" s="118"/>
      <c r="J9" s="46"/>
    </row>
    <row r="10" spans="2:11">
      <c r="B10" s="249" t="s">
        <v>426</v>
      </c>
      <c r="C10" s="272" t="s">
        <v>2</v>
      </c>
      <c r="D10" s="278" t="s">
        <v>151</v>
      </c>
      <c r="E10" s="275">
        <v>14</v>
      </c>
      <c r="F10" s="266"/>
      <c r="G10" s="275">
        <v>14</v>
      </c>
      <c r="H10" s="1"/>
      <c r="I10" s="118"/>
      <c r="J10" s="46"/>
    </row>
    <row r="11" spans="2:11">
      <c r="B11" s="249" t="s">
        <v>425</v>
      </c>
      <c r="C11" s="272"/>
      <c r="D11" s="278"/>
      <c r="E11" s="275"/>
      <c r="F11" s="266"/>
      <c r="G11" s="275"/>
      <c r="H11" s="1"/>
      <c r="I11" s="118"/>
      <c r="J11" s="46"/>
    </row>
    <row r="12" spans="2:11">
      <c r="B12" s="249" t="s">
        <v>424</v>
      </c>
      <c r="C12" s="272"/>
      <c r="D12" s="278"/>
      <c r="E12" s="275"/>
      <c r="F12" s="266"/>
      <c r="G12" s="275"/>
      <c r="H12" s="1"/>
      <c r="I12" s="118"/>
      <c r="J12" s="46"/>
    </row>
    <row r="13" spans="2:11" ht="17">
      <c r="B13" s="274" t="s">
        <v>423</v>
      </c>
      <c r="C13" s="272"/>
      <c r="D13" s="278"/>
      <c r="E13" s="275"/>
      <c r="F13" s="266"/>
      <c r="G13" s="275"/>
      <c r="H13" s="1"/>
      <c r="I13" s="118"/>
      <c r="J13" s="46"/>
    </row>
    <row r="14" spans="2:11">
      <c r="B14" s="249" t="s">
        <v>422</v>
      </c>
      <c r="C14" s="272"/>
      <c r="D14" s="278"/>
      <c r="E14" s="275"/>
      <c r="F14" s="266"/>
      <c r="G14" s="275"/>
      <c r="H14" s="1"/>
      <c r="I14" s="118"/>
      <c r="J14" s="46"/>
    </row>
    <row r="15" spans="2:11" ht="17">
      <c r="B15" s="249" t="s">
        <v>421</v>
      </c>
      <c r="C15" s="248" t="s">
        <v>2</v>
      </c>
      <c r="D15" s="256" t="s">
        <v>420</v>
      </c>
      <c r="E15" s="267">
        <v>4.1144999999999996</v>
      </c>
      <c r="F15" s="266"/>
      <c r="G15" s="267">
        <v>4.1144999999999996</v>
      </c>
      <c r="H15" s="1"/>
      <c r="I15" s="118"/>
      <c r="J15" s="46"/>
    </row>
    <row r="16" spans="2:11" ht="17">
      <c r="B16" s="249" t="s">
        <v>419</v>
      </c>
      <c r="C16" s="248" t="s">
        <v>2</v>
      </c>
      <c r="D16" s="256" t="s">
        <v>418</v>
      </c>
      <c r="E16" s="267">
        <v>132.22</v>
      </c>
      <c r="F16" s="266"/>
      <c r="G16" s="267">
        <v>132.22</v>
      </c>
      <c r="H16" s="1"/>
      <c r="I16" s="118"/>
      <c r="J16" s="46"/>
    </row>
    <row r="17" spans="2:10" ht="17">
      <c r="B17" s="249" t="s">
        <v>417</v>
      </c>
      <c r="C17" s="248" t="s">
        <v>2</v>
      </c>
      <c r="D17" s="256" t="s">
        <v>252</v>
      </c>
      <c r="E17" s="267">
        <v>10.923999999999999</v>
      </c>
      <c r="F17" s="266"/>
      <c r="G17" s="267">
        <v>10.923999999999999</v>
      </c>
      <c r="H17" s="1"/>
      <c r="I17" s="118"/>
      <c r="J17" s="46"/>
    </row>
    <row r="18" spans="2:10" ht="17">
      <c r="B18" s="249" t="s">
        <v>416</v>
      </c>
      <c r="C18" s="248" t="s">
        <v>2</v>
      </c>
      <c r="D18" s="256" t="s">
        <v>250</v>
      </c>
      <c r="E18" s="267">
        <v>8.3850000000000016</v>
      </c>
      <c r="F18" s="266"/>
      <c r="G18" s="267">
        <v>8.3850000000000016</v>
      </c>
      <c r="H18" s="1"/>
      <c r="I18" s="118"/>
      <c r="J18" s="46"/>
    </row>
    <row r="19" spans="2:10" ht="17">
      <c r="B19" s="249" t="s">
        <v>415</v>
      </c>
      <c r="C19" s="248" t="s">
        <v>2</v>
      </c>
      <c r="D19" s="256" t="s">
        <v>414</v>
      </c>
      <c r="E19" s="267">
        <v>2.4759000000000002</v>
      </c>
      <c r="F19" s="266"/>
      <c r="G19" s="267">
        <v>2.4759000000000002</v>
      </c>
      <c r="H19" s="1"/>
      <c r="I19" s="118"/>
      <c r="J19" s="46"/>
    </row>
    <row r="20" spans="2:10" ht="17">
      <c r="B20" s="249" t="s">
        <v>413</v>
      </c>
      <c r="C20" s="248" t="s">
        <v>2</v>
      </c>
      <c r="D20" s="256" t="s">
        <v>245</v>
      </c>
      <c r="E20" s="267">
        <v>27.68</v>
      </c>
      <c r="F20" s="266"/>
      <c r="G20" s="267">
        <v>27.68</v>
      </c>
      <c r="H20" s="1"/>
      <c r="I20" s="118"/>
      <c r="J20" s="46"/>
    </row>
    <row r="21" spans="2:10" ht="17">
      <c r="B21" s="249" t="s">
        <v>412</v>
      </c>
      <c r="C21" s="248" t="s">
        <v>2</v>
      </c>
      <c r="D21" s="256" t="s">
        <v>242</v>
      </c>
      <c r="E21" s="267">
        <v>3.8544999999999998</v>
      </c>
      <c r="F21" s="266"/>
      <c r="G21" s="267">
        <v>3.8544999999999998</v>
      </c>
      <c r="H21" s="1"/>
      <c r="I21" s="118"/>
      <c r="J21" s="46"/>
    </row>
    <row r="22" spans="2:10" ht="17">
      <c r="B22" s="249" t="s">
        <v>411</v>
      </c>
      <c r="C22" s="248" t="s">
        <v>2</v>
      </c>
      <c r="D22" s="256" t="s">
        <v>160</v>
      </c>
      <c r="E22" s="267">
        <v>2.98</v>
      </c>
      <c r="F22" s="266"/>
      <c r="G22" s="267">
        <v>2.98</v>
      </c>
      <c r="H22" s="1"/>
      <c r="I22" s="118"/>
      <c r="J22" s="46"/>
    </row>
    <row r="23" spans="2:10" ht="17">
      <c r="B23" s="249" t="s">
        <v>410</v>
      </c>
      <c r="C23" s="248" t="s">
        <v>2</v>
      </c>
      <c r="D23" s="256" t="s">
        <v>239</v>
      </c>
      <c r="E23" s="267">
        <v>150</v>
      </c>
      <c r="F23" s="266"/>
      <c r="G23" s="267">
        <v>150</v>
      </c>
      <c r="H23" s="1"/>
      <c r="I23" s="118"/>
      <c r="J23" s="46"/>
    </row>
    <row r="24" spans="2:10">
      <c r="B24" s="277" t="s">
        <v>409</v>
      </c>
      <c r="C24" s="272" t="s">
        <v>2</v>
      </c>
      <c r="D24" s="276" t="s">
        <v>230</v>
      </c>
      <c r="E24" s="270">
        <v>14.425000000000001</v>
      </c>
      <c r="F24" s="266"/>
      <c r="G24" s="270">
        <v>14.425000000000001</v>
      </c>
      <c r="H24" s="1"/>
      <c r="I24" s="118"/>
      <c r="J24" s="46"/>
    </row>
    <row r="25" spans="2:10">
      <c r="B25" s="277"/>
      <c r="C25" s="272"/>
      <c r="D25" s="276"/>
      <c r="E25" s="270"/>
      <c r="F25" s="266"/>
      <c r="G25" s="270"/>
      <c r="H25" s="1"/>
      <c r="I25" s="118"/>
      <c r="J25" s="46"/>
    </row>
    <row r="26" spans="2:10">
      <c r="B26" s="249" t="s">
        <v>408</v>
      </c>
      <c r="C26" s="272" t="s">
        <v>2</v>
      </c>
      <c r="D26" s="271" t="s">
        <v>149</v>
      </c>
      <c r="E26" s="270">
        <v>63.167999999999992</v>
      </c>
      <c r="F26" s="266">
        <f>E26/(1-30%)</f>
        <v>90.24</v>
      </c>
      <c r="G26" s="275">
        <f>F26-(F26*25%)</f>
        <v>67.679999999999993</v>
      </c>
      <c r="H26" s="1"/>
      <c r="I26" s="118"/>
      <c r="J26" s="46"/>
    </row>
    <row r="27" spans="2:10">
      <c r="B27" s="249" t="s">
        <v>407</v>
      </c>
      <c r="C27" s="272"/>
      <c r="D27" s="271"/>
      <c r="E27" s="270"/>
      <c r="F27" s="266"/>
      <c r="G27" s="275"/>
      <c r="H27" s="1"/>
      <c r="I27" s="118"/>
      <c r="J27" s="46"/>
    </row>
    <row r="28" spans="2:10">
      <c r="B28" s="249" t="s">
        <v>406</v>
      </c>
      <c r="C28" s="272" t="s">
        <v>2</v>
      </c>
      <c r="D28" s="271" t="s">
        <v>405</v>
      </c>
      <c r="E28" s="246">
        <v>8.7550000000000008</v>
      </c>
      <c r="F28" s="266"/>
      <c r="G28" s="270">
        <v>8.7550000000000008</v>
      </c>
      <c r="H28" s="1"/>
      <c r="I28" s="118"/>
      <c r="J28" s="46"/>
    </row>
    <row r="29" spans="2:10">
      <c r="B29" s="249" t="s">
        <v>404</v>
      </c>
      <c r="C29" s="272"/>
      <c r="D29" s="271"/>
      <c r="E29" s="246"/>
      <c r="F29" s="266"/>
      <c r="G29" s="270"/>
      <c r="H29" s="1"/>
      <c r="I29" s="118"/>
      <c r="J29" s="46"/>
    </row>
    <row r="30" spans="2:10">
      <c r="B30" s="249" t="s">
        <v>403</v>
      </c>
      <c r="C30" s="272" t="s">
        <v>2</v>
      </c>
      <c r="D30" s="271" t="s">
        <v>222</v>
      </c>
      <c r="E30" s="270">
        <v>7.7420000000000009</v>
      </c>
      <c r="F30" s="266"/>
      <c r="G30" s="270">
        <v>7.7420000000000009</v>
      </c>
      <c r="H30" s="1"/>
      <c r="I30" s="118"/>
      <c r="J30" s="46"/>
    </row>
    <row r="31" spans="2:10">
      <c r="B31" s="249" t="s">
        <v>402</v>
      </c>
      <c r="C31" s="272"/>
      <c r="D31" s="271"/>
      <c r="E31" s="270"/>
      <c r="F31" s="266"/>
      <c r="G31" s="270"/>
      <c r="H31" s="1"/>
      <c r="I31" s="118"/>
      <c r="J31" s="46"/>
    </row>
    <row r="32" spans="2:10">
      <c r="B32" s="249" t="s">
        <v>401</v>
      </c>
      <c r="C32" s="272"/>
      <c r="D32" s="271"/>
      <c r="E32" s="270"/>
      <c r="F32" s="266"/>
      <c r="G32" s="270"/>
      <c r="H32" s="1"/>
      <c r="I32" s="118"/>
      <c r="J32" s="46"/>
    </row>
    <row r="33" spans="2:13">
      <c r="B33" s="249" t="s">
        <v>400</v>
      </c>
      <c r="C33" s="272" t="s">
        <v>2</v>
      </c>
      <c r="D33" s="271" t="s">
        <v>220</v>
      </c>
      <c r="E33" s="270">
        <v>5.65</v>
      </c>
      <c r="F33" s="266"/>
      <c r="G33" s="270">
        <v>5.65</v>
      </c>
      <c r="H33" s="1"/>
      <c r="I33" s="118"/>
      <c r="J33" s="46"/>
    </row>
    <row r="34" spans="2:13">
      <c r="B34" s="249" t="s">
        <v>399</v>
      </c>
      <c r="C34" s="272"/>
      <c r="D34" s="271"/>
      <c r="E34" s="270"/>
      <c r="F34" s="266"/>
      <c r="G34" s="270"/>
      <c r="H34" s="1"/>
      <c r="I34" s="118"/>
      <c r="J34" s="46"/>
    </row>
    <row r="35" spans="2:13">
      <c r="B35" s="249" t="s">
        <v>398</v>
      </c>
      <c r="C35" s="272"/>
      <c r="D35" s="271"/>
      <c r="E35" s="270"/>
      <c r="F35" s="266"/>
      <c r="G35" s="270"/>
      <c r="H35" s="1"/>
      <c r="I35" s="118"/>
      <c r="J35" s="46"/>
    </row>
    <row r="36" spans="2:13">
      <c r="B36" s="249" t="s">
        <v>397</v>
      </c>
      <c r="C36" s="248" t="s">
        <v>2</v>
      </c>
      <c r="D36" s="268" t="s">
        <v>396</v>
      </c>
      <c r="E36" s="246">
        <v>13.96</v>
      </c>
      <c r="F36" s="266"/>
      <c r="G36" s="246">
        <v>13.96</v>
      </c>
      <c r="H36" s="1"/>
      <c r="I36" s="118"/>
      <c r="J36" s="46"/>
    </row>
    <row r="37" spans="2:13">
      <c r="B37" s="249" t="s">
        <v>395</v>
      </c>
      <c r="C37" s="248" t="s">
        <v>2</v>
      </c>
      <c r="D37" s="268" t="s">
        <v>205</v>
      </c>
      <c r="E37" s="246">
        <v>17.57</v>
      </c>
      <c r="F37" s="266"/>
      <c r="G37" s="246">
        <v>17.57</v>
      </c>
      <c r="H37" s="1"/>
      <c r="I37" s="118"/>
      <c r="J37" s="46"/>
    </row>
    <row r="38" spans="2:13" ht="17">
      <c r="B38" s="274" t="s">
        <v>394</v>
      </c>
      <c r="C38" s="273" t="s">
        <v>2</v>
      </c>
      <c r="D38" s="268" t="s">
        <v>203</v>
      </c>
      <c r="E38" s="246">
        <v>253.94599999999997</v>
      </c>
      <c r="F38" s="266">
        <f>E38/(1-30%)</f>
        <v>362.78</v>
      </c>
      <c r="G38" s="266">
        <f>F38-(F38*25%)</f>
        <v>272.08499999999998</v>
      </c>
      <c r="H38" s="1"/>
      <c r="I38" s="46"/>
      <c r="J38" s="46"/>
    </row>
    <row r="39" spans="2:13" ht="17">
      <c r="B39" s="274" t="s">
        <v>393</v>
      </c>
      <c r="C39" s="273" t="s">
        <v>2</v>
      </c>
      <c r="D39" s="268" t="s">
        <v>201</v>
      </c>
      <c r="E39" s="246">
        <v>107.83500000000001</v>
      </c>
      <c r="F39" s="266">
        <f>E39/(1-30%)</f>
        <v>154.05000000000001</v>
      </c>
      <c r="G39" s="266">
        <f>F39-(F39*25%)</f>
        <v>115.53750000000001</v>
      </c>
      <c r="H39" s="1"/>
      <c r="I39" s="46"/>
      <c r="J39" s="46"/>
    </row>
    <row r="40" spans="2:13">
      <c r="B40" s="249" t="s">
        <v>392</v>
      </c>
      <c r="C40" s="248" t="s">
        <v>2</v>
      </c>
      <c r="D40" s="251" t="s">
        <v>195</v>
      </c>
      <c r="E40" s="246">
        <v>41.349000000000004</v>
      </c>
      <c r="F40" s="266">
        <f>E40/(1-30%)</f>
        <v>59.070000000000007</v>
      </c>
      <c r="G40" s="266">
        <f>F40-(F40*25%)</f>
        <v>44.302500000000009</v>
      </c>
      <c r="H40" s="1"/>
      <c r="I40" s="46"/>
      <c r="J40" s="46"/>
      <c r="M40" s="143"/>
    </row>
    <row r="41" spans="2:13">
      <c r="B41" s="249" t="s">
        <v>391</v>
      </c>
      <c r="C41" s="248" t="s">
        <v>2</v>
      </c>
      <c r="D41" s="251" t="s">
        <v>390</v>
      </c>
      <c r="E41" s="246">
        <v>59.716999999999999</v>
      </c>
      <c r="F41" s="266">
        <f>E41/(1-30%)</f>
        <v>85.31</v>
      </c>
      <c r="G41" s="266">
        <f>F41-(F41*25%)</f>
        <v>63.982500000000002</v>
      </c>
      <c r="H41" s="1"/>
      <c r="I41" s="46"/>
      <c r="J41" s="46"/>
    </row>
    <row r="42" spans="2:13">
      <c r="B42" s="249" t="s">
        <v>389</v>
      </c>
      <c r="C42" s="248" t="s">
        <v>2</v>
      </c>
      <c r="D42" s="251" t="s">
        <v>388</v>
      </c>
      <c r="E42" s="246">
        <v>0.91</v>
      </c>
      <c r="F42" s="266">
        <f>E42/(1-30%)</f>
        <v>1.3</v>
      </c>
      <c r="G42" s="266">
        <f>F42-(F42*25%)</f>
        <v>0.97500000000000009</v>
      </c>
      <c r="H42" s="1"/>
      <c r="I42" s="46"/>
      <c r="J42" s="46"/>
    </row>
    <row r="43" spans="2:13">
      <c r="B43" s="249" t="s">
        <v>387</v>
      </c>
      <c r="C43" s="248" t="s">
        <v>2</v>
      </c>
      <c r="D43" s="251" t="s">
        <v>189</v>
      </c>
      <c r="E43" s="246">
        <v>297.82900000000001</v>
      </c>
      <c r="F43" s="266">
        <f>E43/(1-30%)</f>
        <v>425.47</v>
      </c>
      <c r="G43" s="266">
        <f>F43-(F43*25%)</f>
        <v>319.10250000000002</v>
      </c>
      <c r="H43" s="1"/>
      <c r="I43" s="46"/>
      <c r="J43" s="46"/>
    </row>
    <row r="44" spans="2:13">
      <c r="B44" s="249" t="s">
        <v>386</v>
      </c>
      <c r="C44" s="248" t="s">
        <v>2</v>
      </c>
      <c r="D44" s="251" t="s">
        <v>385</v>
      </c>
      <c r="E44" s="246">
        <v>52.829000000000001</v>
      </c>
      <c r="F44" s="266">
        <f>E44/(1-30%)</f>
        <v>75.47</v>
      </c>
      <c r="G44" s="266">
        <f>F44-(F44*25%)</f>
        <v>56.602499999999999</v>
      </c>
      <c r="H44" s="1"/>
      <c r="I44" s="46"/>
      <c r="J44" s="46"/>
    </row>
    <row r="45" spans="2:13">
      <c r="B45" s="249" t="s">
        <v>384</v>
      </c>
      <c r="C45" s="248" t="s">
        <v>2</v>
      </c>
      <c r="D45" s="251" t="s">
        <v>185</v>
      </c>
      <c r="E45" s="246">
        <v>143.47899999999998</v>
      </c>
      <c r="F45" s="266">
        <f>E45/(1-30%)</f>
        <v>204.97</v>
      </c>
      <c r="G45" s="266">
        <f>F45-(F45*25%)</f>
        <v>153.72749999999999</v>
      </c>
      <c r="H45" s="1"/>
      <c r="I45" s="46"/>
      <c r="J45" s="46"/>
    </row>
    <row r="46" spans="2:13">
      <c r="B46" s="249" t="s">
        <v>383</v>
      </c>
      <c r="C46" s="248" t="s">
        <v>2</v>
      </c>
      <c r="D46" s="251" t="s">
        <v>382</v>
      </c>
      <c r="E46" s="246">
        <v>190.63799999999998</v>
      </c>
      <c r="F46" s="266">
        <f>E46/(1-30%)</f>
        <v>272.33999999999997</v>
      </c>
      <c r="G46" s="266">
        <f>F46-(F46*25%)</f>
        <v>204.255</v>
      </c>
      <c r="H46" s="1"/>
      <c r="I46" s="46"/>
      <c r="J46" s="46"/>
    </row>
    <row r="47" spans="2:13">
      <c r="B47" s="249" t="s">
        <v>381</v>
      </c>
      <c r="C47" s="248" t="s">
        <v>2</v>
      </c>
      <c r="D47" s="251" t="s">
        <v>380</v>
      </c>
      <c r="E47" s="246">
        <v>8.729000000000001</v>
      </c>
      <c r="F47" s="266">
        <f>E47/(1-30%)</f>
        <v>12.470000000000002</v>
      </c>
      <c r="G47" s="266">
        <f>F47-(F47*25%)</f>
        <v>9.3525000000000027</v>
      </c>
      <c r="H47" s="1"/>
      <c r="I47" s="46"/>
      <c r="J47" s="46"/>
    </row>
    <row r="48" spans="2:13">
      <c r="B48" s="249" t="s">
        <v>379</v>
      </c>
      <c r="C48" s="248" t="s">
        <v>2</v>
      </c>
      <c r="D48" s="251" t="s">
        <v>378</v>
      </c>
      <c r="E48" s="246">
        <v>63.742000000000004</v>
      </c>
      <c r="F48" s="266">
        <f>E48/(1-30%)</f>
        <v>91.060000000000016</v>
      </c>
      <c r="G48" s="266">
        <f>F48-(F48*25%)</f>
        <v>68.295000000000016</v>
      </c>
      <c r="H48" s="1"/>
      <c r="I48" s="46"/>
      <c r="J48" s="46"/>
    </row>
    <row r="49" spans="2:10">
      <c r="B49" s="249" t="s">
        <v>377</v>
      </c>
      <c r="C49" s="248" t="s">
        <v>2</v>
      </c>
      <c r="D49" s="251" t="s">
        <v>177</v>
      </c>
      <c r="E49" s="246">
        <v>41.349000000000004</v>
      </c>
      <c r="F49" s="266">
        <f>E49/(1-30%)</f>
        <v>59.070000000000007</v>
      </c>
      <c r="G49" s="266">
        <f>F49-(F49*25%)</f>
        <v>44.302500000000009</v>
      </c>
      <c r="H49" s="1"/>
      <c r="I49" s="46"/>
      <c r="J49" s="46"/>
    </row>
    <row r="50" spans="2:10">
      <c r="B50" s="249" t="s">
        <v>376</v>
      </c>
      <c r="C50" s="248" t="s">
        <v>2</v>
      </c>
      <c r="D50" s="251" t="s">
        <v>175</v>
      </c>
      <c r="E50" s="246">
        <v>44.597000000000001</v>
      </c>
      <c r="F50" s="266">
        <f>E50/(1-30%)</f>
        <v>63.710000000000008</v>
      </c>
      <c r="G50" s="266">
        <f>F50-(F50*25%)</f>
        <v>47.782500000000006</v>
      </c>
      <c r="H50" s="1"/>
      <c r="I50" s="46"/>
      <c r="J50" s="46"/>
    </row>
    <row r="51" spans="2:10">
      <c r="B51" s="249" t="s">
        <v>375</v>
      </c>
      <c r="C51" s="248" t="s">
        <v>2</v>
      </c>
      <c r="D51" s="257" t="s">
        <v>374</v>
      </c>
      <c r="E51" s="246">
        <v>25.77</v>
      </c>
      <c r="F51" s="266"/>
      <c r="G51" s="246">
        <v>25.77</v>
      </c>
      <c r="H51" s="105"/>
      <c r="I51" s="46"/>
      <c r="J51" s="118"/>
    </row>
    <row r="52" spans="2:10">
      <c r="B52" s="249" t="s">
        <v>373</v>
      </c>
      <c r="C52" s="248" t="s">
        <v>2</v>
      </c>
      <c r="D52" s="251" t="s">
        <v>167</v>
      </c>
      <c r="E52" s="246">
        <v>70.433999999999997</v>
      </c>
      <c r="F52" s="266">
        <f>E52/(1-30%)</f>
        <v>100.62</v>
      </c>
      <c r="G52" s="266">
        <f>F52-(F52*25%)</f>
        <v>75.465000000000003</v>
      </c>
      <c r="H52" s="105"/>
      <c r="I52" s="46"/>
      <c r="J52" s="118"/>
    </row>
    <row r="53" spans="2:10">
      <c r="B53" s="249" t="s">
        <v>372</v>
      </c>
      <c r="C53" s="248" t="s">
        <v>2</v>
      </c>
      <c r="D53" s="251" t="s">
        <v>161</v>
      </c>
      <c r="E53" s="246">
        <v>2.98</v>
      </c>
      <c r="F53" s="266"/>
      <c r="G53" s="246">
        <v>2.98</v>
      </c>
      <c r="H53" s="105"/>
      <c r="I53" s="46"/>
      <c r="J53" s="118"/>
    </row>
    <row r="54" spans="2:10">
      <c r="B54" s="249" t="s">
        <v>371</v>
      </c>
      <c r="C54" s="272" t="s">
        <v>2</v>
      </c>
      <c r="D54" s="271" t="s">
        <v>370</v>
      </c>
      <c r="E54" s="270">
        <v>0.34</v>
      </c>
      <c r="F54" s="266"/>
      <c r="G54" s="270">
        <v>0.34</v>
      </c>
      <c r="H54" s="105"/>
      <c r="I54" s="46"/>
      <c r="J54" s="118"/>
    </row>
    <row r="55" spans="2:10">
      <c r="B55" s="249" t="s">
        <v>369</v>
      </c>
      <c r="C55" s="272"/>
      <c r="D55" s="271"/>
      <c r="E55" s="270"/>
      <c r="F55" s="266"/>
      <c r="G55" s="270"/>
      <c r="H55" s="105"/>
      <c r="I55" s="46"/>
      <c r="J55" s="118"/>
    </row>
    <row r="56" spans="2:10">
      <c r="B56" s="249" t="s">
        <v>368</v>
      </c>
      <c r="C56" s="248" t="s">
        <v>2</v>
      </c>
      <c r="D56" s="257" t="s">
        <v>367</v>
      </c>
      <c r="E56" s="246">
        <v>3.45</v>
      </c>
      <c r="F56" s="266"/>
      <c r="G56" s="246">
        <f>E56</f>
        <v>3.45</v>
      </c>
      <c r="H56" s="105"/>
      <c r="I56" s="46"/>
      <c r="J56" s="118"/>
    </row>
    <row r="57" spans="2:10">
      <c r="B57" s="249" t="s">
        <v>366</v>
      </c>
      <c r="C57" s="248" t="s">
        <v>2</v>
      </c>
      <c r="D57" s="251" t="s">
        <v>365</v>
      </c>
      <c r="E57" s="246">
        <v>0.54600000000000004</v>
      </c>
      <c r="F57" s="266"/>
      <c r="G57" s="246">
        <v>0.54600000000000004</v>
      </c>
      <c r="H57" s="105"/>
      <c r="I57" s="46"/>
      <c r="J57" s="118"/>
    </row>
    <row r="58" spans="2:10" ht="32">
      <c r="B58" s="249" t="s">
        <v>364</v>
      </c>
      <c r="C58" s="248" t="s">
        <v>2</v>
      </c>
      <c r="D58" s="251" t="s">
        <v>363</v>
      </c>
      <c r="E58" s="246">
        <v>17.59</v>
      </c>
      <c r="F58" s="266"/>
      <c r="G58" s="246">
        <v>17.59</v>
      </c>
      <c r="H58" s="1"/>
      <c r="I58" s="118"/>
    </row>
    <row r="59" spans="2:10" ht="32">
      <c r="B59" s="249" t="s">
        <v>362</v>
      </c>
      <c r="C59" s="248" t="s">
        <v>2</v>
      </c>
      <c r="D59" s="268" t="s">
        <v>361</v>
      </c>
      <c r="E59" s="267">
        <v>1069.5</v>
      </c>
      <c r="F59" s="266"/>
      <c r="G59" s="267">
        <v>1069.5</v>
      </c>
      <c r="I59"/>
    </row>
    <row r="60" spans="2:10">
      <c r="B60" s="249" t="s">
        <v>360</v>
      </c>
      <c r="C60" s="248" t="s">
        <v>2</v>
      </c>
      <c r="D60" s="268" t="s">
        <v>359</v>
      </c>
      <c r="E60" s="246">
        <v>460.6</v>
      </c>
      <c r="F60" s="266"/>
      <c r="G60" s="246">
        <v>460.6</v>
      </c>
      <c r="I60" s="118"/>
      <c r="J60" s="46"/>
    </row>
    <row r="61" spans="2:10">
      <c r="B61" s="249" t="s">
        <v>358</v>
      </c>
      <c r="C61" s="248" t="s">
        <v>2</v>
      </c>
      <c r="D61" s="268" t="s">
        <v>117</v>
      </c>
      <c r="E61" s="246">
        <v>122.12</v>
      </c>
      <c r="F61" s="266"/>
      <c r="G61" s="246">
        <v>122.12</v>
      </c>
      <c r="I61" s="118"/>
      <c r="J61" s="46"/>
    </row>
    <row r="62" spans="2:10">
      <c r="B62" s="249" t="s">
        <v>357</v>
      </c>
      <c r="C62" s="248" t="s">
        <v>2</v>
      </c>
      <c r="D62" s="268" t="s">
        <v>116</v>
      </c>
      <c r="E62" s="246">
        <v>60.21</v>
      </c>
      <c r="F62" s="266"/>
      <c r="G62" s="246">
        <v>60.21</v>
      </c>
      <c r="I62" s="118"/>
      <c r="J62" s="46"/>
    </row>
    <row r="63" spans="2:10" ht="32">
      <c r="B63" s="249" t="s">
        <v>356</v>
      </c>
      <c r="C63" s="248" t="s">
        <v>2</v>
      </c>
      <c r="D63" s="268" t="s">
        <v>115</v>
      </c>
      <c r="E63" s="246">
        <v>12.84</v>
      </c>
      <c r="F63" s="266"/>
      <c r="G63" s="246">
        <v>12.84</v>
      </c>
      <c r="I63" s="118"/>
      <c r="J63" s="46"/>
    </row>
    <row r="64" spans="2:10">
      <c r="B64" s="249" t="s">
        <v>355</v>
      </c>
      <c r="C64" s="248" t="s">
        <v>2</v>
      </c>
      <c r="D64" s="268" t="s">
        <v>354</v>
      </c>
      <c r="E64" s="267">
        <f>131.25-(131.25*0.3)</f>
        <v>91.875</v>
      </c>
      <c r="F64" s="266">
        <f>E64/(1-30%)</f>
        <v>131.25</v>
      </c>
      <c r="G64" s="266">
        <f>F64-(F64*25%)</f>
        <v>98.4375</v>
      </c>
      <c r="H64" s="1"/>
      <c r="I64" s="46"/>
    </row>
    <row r="65" spans="2:10">
      <c r="B65" s="249" t="s">
        <v>353</v>
      </c>
      <c r="C65" s="248" t="s">
        <v>2</v>
      </c>
      <c r="D65" s="269" t="s">
        <v>109</v>
      </c>
      <c r="E65" s="267"/>
      <c r="F65" s="266"/>
      <c r="G65" s="266">
        <f>9.84-(9.84*25%)</f>
        <v>7.38</v>
      </c>
      <c r="H65" s="1"/>
      <c r="I65" s="46"/>
    </row>
    <row r="66" spans="2:10" ht="32">
      <c r="B66" s="249" t="s">
        <v>352</v>
      </c>
      <c r="C66" s="248" t="s">
        <v>86</v>
      </c>
      <c r="D66" s="268" t="s">
        <v>351</v>
      </c>
      <c r="E66" s="267">
        <v>2.2999999999999998</v>
      </c>
      <c r="F66" s="266"/>
      <c r="G66" s="267">
        <v>2.2999999999999998</v>
      </c>
      <c r="H66" s="1"/>
      <c r="I66" s="46"/>
    </row>
    <row r="67" spans="2:10">
      <c r="B67" s="249" t="s">
        <v>350</v>
      </c>
      <c r="C67" s="248" t="s">
        <v>86</v>
      </c>
      <c r="D67" s="251" t="s">
        <v>349</v>
      </c>
      <c r="E67" s="246">
        <v>0.68500000000000005</v>
      </c>
      <c r="F67" s="266">
        <f>E67/(1-30%)</f>
        <v>0.97857142857142876</v>
      </c>
      <c r="G67" s="266">
        <f>F67-(F67*25%)</f>
        <v>0.7339285714285716</v>
      </c>
      <c r="H67" s="1"/>
      <c r="I67" s="15"/>
      <c r="J67" s="46"/>
    </row>
    <row r="68" spans="2:10">
      <c r="B68" s="249" t="s">
        <v>348</v>
      </c>
      <c r="C68" s="248" t="s">
        <v>86</v>
      </c>
      <c r="D68" s="251" t="s">
        <v>347</v>
      </c>
      <c r="E68" s="246">
        <v>0.68500000000000005</v>
      </c>
      <c r="F68" s="266">
        <f>E68/(1-30%)</f>
        <v>0.97857142857142876</v>
      </c>
      <c r="G68" s="266">
        <f>F68-(F68*25%)</f>
        <v>0.7339285714285716</v>
      </c>
      <c r="H68" s="1"/>
      <c r="I68" s="46"/>
    </row>
    <row r="69" spans="2:10">
      <c r="B69" s="249" t="s">
        <v>346</v>
      </c>
      <c r="C69" s="248" t="s">
        <v>86</v>
      </c>
      <c r="D69" s="251" t="s">
        <v>345</v>
      </c>
      <c r="E69" s="246">
        <v>0.64</v>
      </c>
      <c r="F69" s="266"/>
      <c r="G69" s="246">
        <v>0.64</v>
      </c>
      <c r="H69" s="1"/>
      <c r="I69" s="46"/>
    </row>
    <row r="70" spans="2:10">
      <c r="B70" s="249" t="s">
        <v>344</v>
      </c>
      <c r="C70" s="248" t="s">
        <v>86</v>
      </c>
      <c r="D70" s="251" t="s">
        <v>343</v>
      </c>
      <c r="E70" s="246">
        <v>1.07</v>
      </c>
      <c r="F70" s="266"/>
      <c r="G70" s="246">
        <v>1.07</v>
      </c>
      <c r="H70" s="1"/>
      <c r="I70" s="46"/>
    </row>
    <row r="71" spans="2:10" ht="19">
      <c r="B71" s="249" t="s">
        <v>342</v>
      </c>
      <c r="C71" s="248" t="s">
        <v>86</v>
      </c>
      <c r="D71" s="264" t="s">
        <v>85</v>
      </c>
      <c r="E71" s="258"/>
      <c r="F71" s="263"/>
      <c r="G71" s="246">
        <v>0.61</v>
      </c>
      <c r="H71" s="48"/>
      <c r="I71" s="46"/>
    </row>
    <row r="72" spans="2:10" ht="19">
      <c r="B72" s="249" t="s">
        <v>341</v>
      </c>
      <c r="C72" s="248" t="s">
        <v>2</v>
      </c>
      <c r="D72" s="265" t="s">
        <v>142</v>
      </c>
      <c r="E72" s="246">
        <v>53.56</v>
      </c>
      <c r="F72" s="263"/>
      <c r="G72" s="244">
        <v>53.56</v>
      </c>
      <c r="H72" s="48"/>
      <c r="I72" s="46"/>
    </row>
    <row r="73" spans="2:10" ht="19">
      <c r="B73" s="249" t="s">
        <v>340</v>
      </c>
      <c r="C73" s="248" t="s">
        <v>2</v>
      </c>
      <c r="D73" s="264" t="s">
        <v>140</v>
      </c>
      <c r="E73" s="246"/>
      <c r="F73" s="263"/>
      <c r="G73" s="244">
        <v>33.89</v>
      </c>
      <c r="H73" s="48"/>
      <c r="I73" s="46"/>
    </row>
    <row r="74" spans="2:10" ht="19">
      <c r="B74" s="249" t="s">
        <v>339</v>
      </c>
      <c r="C74" s="248" t="s">
        <v>338</v>
      </c>
      <c r="D74" s="264" t="s">
        <v>337</v>
      </c>
      <c r="E74" s="246"/>
      <c r="F74" s="263"/>
      <c r="G74" s="244">
        <v>174.34</v>
      </c>
      <c r="H74" s="48"/>
      <c r="I74" s="46"/>
    </row>
    <row r="75" spans="2:10" ht="19">
      <c r="D75" s="227"/>
      <c r="F75" s="170"/>
      <c r="G75" s="1"/>
      <c r="H75" s="48"/>
      <c r="I75" s="46"/>
    </row>
    <row r="76" spans="2:10" ht="17">
      <c r="B76" s="262" t="s">
        <v>295</v>
      </c>
      <c r="C76" s="255"/>
      <c r="D76" s="261"/>
      <c r="E76" s="253"/>
      <c r="F76" s="61"/>
      <c r="G76" s="61"/>
      <c r="I76" s="15"/>
    </row>
    <row r="77" spans="2:10" s="98" customFormat="1" ht="17">
      <c r="B77" s="259" t="s">
        <v>286</v>
      </c>
      <c r="C77" s="260" t="s">
        <v>333</v>
      </c>
      <c r="D77" s="259" t="s">
        <v>336</v>
      </c>
      <c r="E77" s="248"/>
      <c r="F77" s="248"/>
      <c r="G77" s="258" t="s">
        <v>331</v>
      </c>
      <c r="I77" s="160"/>
    </row>
    <row r="78" spans="2:10" ht="19">
      <c r="B78" s="249" t="s">
        <v>318</v>
      </c>
      <c r="C78" s="248" t="s">
        <v>292</v>
      </c>
      <c r="D78" s="251" t="s">
        <v>317</v>
      </c>
      <c r="E78" s="246"/>
      <c r="F78" s="250"/>
      <c r="G78" s="246">
        <v>19.100000000000001</v>
      </c>
      <c r="H78" s="37"/>
    </row>
    <row r="79" spans="2:10" ht="19">
      <c r="B79" s="249" t="s">
        <v>316</v>
      </c>
      <c r="C79" s="248" t="s">
        <v>292</v>
      </c>
      <c r="D79" s="251" t="s">
        <v>315</v>
      </c>
      <c r="E79" s="246"/>
      <c r="F79" s="250"/>
      <c r="G79" s="246">
        <v>17.2</v>
      </c>
      <c r="H79" s="37"/>
    </row>
    <row r="80" spans="2:10" ht="21">
      <c r="B80" s="249" t="s">
        <v>313</v>
      </c>
      <c r="C80" s="248" t="s">
        <v>292</v>
      </c>
      <c r="D80" s="257" t="s">
        <v>312</v>
      </c>
      <c r="E80" s="246"/>
      <c r="F80" s="250"/>
      <c r="G80" s="246">
        <v>16.5</v>
      </c>
      <c r="H80" s="25"/>
    </row>
    <row r="81" spans="2:13" ht="17">
      <c r="B81" s="249" t="s">
        <v>307</v>
      </c>
      <c r="C81" s="248" t="s">
        <v>292</v>
      </c>
      <c r="D81" s="256" t="s">
        <v>306</v>
      </c>
      <c r="E81" s="246"/>
      <c r="F81" s="245"/>
      <c r="G81" s="246">
        <v>20.2</v>
      </c>
      <c r="I81" s="15"/>
    </row>
    <row r="82" spans="2:13">
      <c r="B82" s="249" t="s">
        <v>302</v>
      </c>
      <c r="C82" s="248" t="s">
        <v>292</v>
      </c>
      <c r="D82" s="251" t="s">
        <v>301</v>
      </c>
      <c r="E82" s="246"/>
      <c r="F82" s="250"/>
      <c r="G82" s="246">
        <v>50</v>
      </c>
      <c r="H82" s="1"/>
    </row>
    <row r="83" spans="2:13">
      <c r="B83" s="249" t="s">
        <v>294</v>
      </c>
      <c r="C83" s="248" t="s">
        <v>292</v>
      </c>
      <c r="D83" s="251" t="s">
        <v>293</v>
      </c>
      <c r="E83" s="246"/>
      <c r="F83" s="250"/>
      <c r="G83" s="246">
        <v>35</v>
      </c>
      <c r="H83" s="1"/>
    </row>
    <row r="84" spans="2:13">
      <c r="F84" s="16"/>
      <c r="H84" s="1"/>
    </row>
    <row r="85" spans="2:13">
      <c r="B85" s="242" t="s">
        <v>310</v>
      </c>
      <c r="C85" s="255"/>
      <c r="D85" s="254"/>
      <c r="E85" s="253"/>
      <c r="F85" s="252"/>
      <c r="G85" s="238" t="s">
        <v>331</v>
      </c>
      <c r="H85" s="1"/>
    </row>
    <row r="86" spans="2:13">
      <c r="B86" s="249" t="s">
        <v>323</v>
      </c>
      <c r="C86" s="248" t="s">
        <v>2</v>
      </c>
      <c r="D86" s="251" t="s">
        <v>335</v>
      </c>
      <c r="E86" s="246"/>
      <c r="F86" s="250"/>
      <c r="G86" s="246">
        <v>5</v>
      </c>
      <c r="H86" s="1"/>
    </row>
    <row r="87" spans="2:13" ht="17">
      <c r="B87" s="249" t="s">
        <v>309</v>
      </c>
      <c r="C87" s="248" t="s">
        <v>2</v>
      </c>
      <c r="D87" s="247" t="s">
        <v>308</v>
      </c>
      <c r="E87" s="246"/>
      <c r="F87" s="245"/>
      <c r="G87" s="244">
        <v>5</v>
      </c>
      <c r="I87"/>
    </row>
    <row r="88" spans="2:13">
      <c r="D88" s="243"/>
      <c r="G88" s="1"/>
      <c r="I88"/>
    </row>
    <row r="89" spans="2:13">
      <c r="D89" s="243"/>
      <c r="G89" s="1"/>
      <c r="I89"/>
    </row>
    <row r="90" spans="2:13" s="1" customFormat="1" ht="24">
      <c r="B90" s="236" t="s">
        <v>334</v>
      </c>
      <c r="C90" s="98"/>
      <c r="D90" s="193"/>
      <c r="E90" s="160"/>
      <c r="F90" s="2"/>
      <c r="G90" s="2"/>
      <c r="H90" s="232"/>
      <c r="J90"/>
      <c r="K90"/>
      <c r="L90"/>
      <c r="M90"/>
    </row>
    <row r="91" spans="2:13" s="171" customFormat="1" ht="17">
      <c r="B91" s="242" t="s">
        <v>286</v>
      </c>
      <c r="C91" s="241" t="s">
        <v>333</v>
      </c>
      <c r="D91" s="240" t="s">
        <v>284</v>
      </c>
      <c r="E91" s="239"/>
      <c r="F91" s="238" t="s">
        <v>332</v>
      </c>
      <c r="G91" s="237" t="s">
        <v>331</v>
      </c>
      <c r="J91" s="170"/>
      <c r="K91" s="170"/>
      <c r="L91" s="170"/>
      <c r="M91" s="170"/>
    </row>
    <row r="92" spans="2:13" s="171" customFormat="1">
      <c r="B92" s="236"/>
      <c r="C92" s="172"/>
      <c r="D92" s="193"/>
      <c r="E92" s="235"/>
      <c r="F92" s="170"/>
      <c r="G92" s="170"/>
      <c r="J92" s="170"/>
      <c r="K92" s="170"/>
      <c r="L92" s="170"/>
      <c r="M92" s="170"/>
    </row>
    <row r="93" spans="2:13" s="1" customFormat="1" ht="18" customHeight="1">
      <c r="B93" s="189"/>
      <c r="C93" s="190"/>
      <c r="D93" s="234" t="s">
        <v>330</v>
      </c>
      <c r="E93" s="212"/>
      <c r="F93" s="233"/>
      <c r="G93" s="233"/>
      <c r="H93" s="232"/>
      <c r="J93"/>
      <c r="K93"/>
      <c r="L93"/>
      <c r="M93"/>
    </row>
    <row r="94" spans="2:13" s="230" customFormat="1" ht="17">
      <c r="B94" s="201" t="str">
        <f>Amidaments!C225</f>
        <v>MEC01</v>
      </c>
      <c r="C94" s="98" t="s">
        <v>2</v>
      </c>
      <c r="D94" s="193" t="s">
        <v>79</v>
      </c>
      <c r="F94" s="231"/>
      <c r="G94" s="231"/>
      <c r="J94" s="231"/>
      <c r="K94" s="231"/>
      <c r="L94" s="231"/>
      <c r="M94" s="231"/>
    </row>
    <row r="95" spans="2:13" ht="47" customHeight="1">
      <c r="B95" s="201"/>
      <c r="D95" s="227" t="s">
        <v>329</v>
      </c>
    </row>
    <row r="96" spans="2:13">
      <c r="B96" s="201" t="s">
        <v>295</v>
      </c>
      <c r="E96" s="98"/>
      <c r="F96" s="132"/>
      <c r="G96" s="98"/>
      <c r="I96" s="98"/>
      <c r="J96" s="1"/>
      <c r="K96" s="46"/>
    </row>
    <row r="97" spans="2:11">
      <c r="B97" s="185" t="s">
        <v>313</v>
      </c>
      <c r="C97" s="184" t="s">
        <v>292</v>
      </c>
      <c r="D97" s="209" t="s">
        <v>312</v>
      </c>
      <c r="E97" s="182">
        <v>16</v>
      </c>
      <c r="F97" s="181">
        <v>16.5</v>
      </c>
      <c r="G97" s="198">
        <f>E97*F97</f>
        <v>264</v>
      </c>
      <c r="I97" s="98"/>
      <c r="J97" s="1"/>
      <c r="K97" s="46"/>
    </row>
    <row r="98" spans="2:11" s="175" customFormat="1" ht="35" customHeight="1">
      <c r="B98" s="180"/>
      <c r="C98" s="177"/>
      <c r="D98" s="179" t="s">
        <v>287</v>
      </c>
      <c r="E98" s="229"/>
      <c r="F98" s="177"/>
      <c r="G98" s="176">
        <f>SUM(G97)</f>
        <v>264</v>
      </c>
      <c r="H98" s="3"/>
      <c r="I98" s="225"/>
      <c r="J98" s="7"/>
      <c r="K98" s="228"/>
    </row>
    <row r="99" spans="2:11" ht="17">
      <c r="B99" s="201" t="str">
        <f>Amidaments!C228</f>
        <v>MEC02</v>
      </c>
      <c r="C99" s="98" t="s">
        <v>2</v>
      </c>
      <c r="D99" s="193" t="s">
        <v>76</v>
      </c>
      <c r="E99" s="186"/>
    </row>
    <row r="100" spans="2:11" ht="32">
      <c r="B100" s="201"/>
      <c r="D100" s="227" t="s">
        <v>75</v>
      </c>
      <c r="E100" s="186"/>
    </row>
    <row r="101" spans="2:11">
      <c r="B101" s="201" t="s">
        <v>295</v>
      </c>
      <c r="E101" s="186"/>
      <c r="F101" s="132"/>
      <c r="G101" s="98"/>
      <c r="I101" s="98"/>
      <c r="J101" s="1"/>
      <c r="K101" s="1"/>
    </row>
    <row r="102" spans="2:11">
      <c r="B102" s="185" t="s">
        <v>313</v>
      </c>
      <c r="C102" s="184" t="s">
        <v>292</v>
      </c>
      <c r="D102" s="209" t="s">
        <v>312</v>
      </c>
      <c r="E102" s="182">
        <v>0.17</v>
      </c>
      <c r="F102" s="181">
        <v>16.5</v>
      </c>
      <c r="G102" s="181">
        <f>E102*F102</f>
        <v>2.8050000000000002</v>
      </c>
      <c r="I102" s="98"/>
      <c r="K102" s="1"/>
    </row>
    <row r="103" spans="2:11" s="175" customFormat="1" ht="35" customHeight="1">
      <c r="B103" s="180"/>
      <c r="C103" s="177"/>
      <c r="D103" s="179" t="s">
        <v>287</v>
      </c>
      <c r="E103" s="191"/>
      <c r="F103" s="226"/>
      <c r="G103" s="176">
        <f>SUM(G102)</f>
        <v>2.8050000000000002</v>
      </c>
      <c r="H103" s="3"/>
      <c r="I103" s="3"/>
      <c r="J103" s="225"/>
      <c r="K103" s="7"/>
    </row>
    <row r="104" spans="2:11" ht="18" customHeight="1">
      <c r="B104" s="201" t="str">
        <f>Amidaments!C231</f>
        <v>MEC03</v>
      </c>
      <c r="C104" s="98" t="s">
        <v>2</v>
      </c>
      <c r="D104" s="193" t="s">
        <v>73</v>
      </c>
      <c r="E104" s="215"/>
    </row>
    <row r="105" spans="2:11" ht="48">
      <c r="B105" s="201"/>
      <c r="D105" s="224" t="s">
        <v>328</v>
      </c>
      <c r="E105" s="186"/>
    </row>
    <row r="106" spans="2:11">
      <c r="B106" s="201" t="s">
        <v>310</v>
      </c>
      <c r="D106" s="224"/>
      <c r="E106" s="186"/>
    </row>
    <row r="107" spans="2:11">
      <c r="B107" s="201" t="s">
        <v>323</v>
      </c>
      <c r="C107" s="98" t="s">
        <v>2</v>
      </c>
      <c r="D107" s="224" t="s">
        <v>327</v>
      </c>
      <c r="E107" s="186">
        <v>0.5</v>
      </c>
      <c r="F107" s="1">
        <f>G86</f>
        <v>5</v>
      </c>
      <c r="G107" s="1">
        <f>E107*F107</f>
        <v>2.5</v>
      </c>
    </row>
    <row r="108" spans="2:11">
      <c r="B108" s="201" t="s">
        <v>295</v>
      </c>
      <c r="E108" s="186"/>
    </row>
    <row r="109" spans="2:11">
      <c r="B109" s="185" t="s">
        <v>313</v>
      </c>
      <c r="C109" s="184" t="s">
        <v>292</v>
      </c>
      <c r="D109" s="209" t="s">
        <v>312</v>
      </c>
      <c r="E109" s="182">
        <v>1</v>
      </c>
      <c r="F109" s="181">
        <v>16.5</v>
      </c>
      <c r="G109" s="181">
        <f>E109*F109</f>
        <v>16.5</v>
      </c>
    </row>
    <row r="110" spans="2:11" s="175" customFormat="1" ht="35" customHeight="1">
      <c r="B110" s="180"/>
      <c r="C110" s="177"/>
      <c r="D110" s="179" t="s">
        <v>326</v>
      </c>
      <c r="E110" s="191"/>
      <c r="F110" s="178"/>
      <c r="G110" s="176">
        <f>SUM(G107:G109)</f>
        <v>19</v>
      </c>
      <c r="H110" s="3"/>
      <c r="I110" s="7"/>
    </row>
    <row r="111" spans="2:11">
      <c r="B111" s="107"/>
      <c r="C111" s="190"/>
      <c r="D111" s="213" t="s">
        <v>65</v>
      </c>
      <c r="E111" s="188"/>
      <c r="F111" s="116"/>
      <c r="G111" s="116"/>
    </row>
    <row r="112" spans="2:11" ht="17">
      <c r="B112" s="201" t="str">
        <f>Amidaments!C236</f>
        <v>INSTEL01</v>
      </c>
      <c r="C112" s="98" t="s">
        <v>2</v>
      </c>
      <c r="D112" s="193" t="s">
        <v>64</v>
      </c>
      <c r="E112" s="186"/>
    </row>
    <row r="113" spans="2:11">
      <c r="B113" s="201"/>
      <c r="D113" s="173" t="s">
        <v>63</v>
      </c>
      <c r="E113" s="186"/>
    </row>
    <row r="114" spans="2:11">
      <c r="B114" s="201" t="s">
        <v>295</v>
      </c>
      <c r="D114" s="223"/>
      <c r="E114" s="215"/>
      <c r="I114"/>
      <c r="K114" s="1"/>
    </row>
    <row r="115" spans="2:11">
      <c r="B115" s="174" t="s">
        <v>318</v>
      </c>
      <c r="C115" s="98" t="s">
        <v>292</v>
      </c>
      <c r="D115" s="173" t="s">
        <v>317</v>
      </c>
      <c r="E115" s="186">
        <v>0.05</v>
      </c>
      <c r="F115" s="160">
        <v>19</v>
      </c>
      <c r="G115" s="160">
        <f>E115*F115</f>
        <v>0.95000000000000007</v>
      </c>
      <c r="I115" s="215"/>
      <c r="K115" s="1"/>
    </row>
    <row r="116" spans="2:11">
      <c r="B116" s="185" t="s">
        <v>316</v>
      </c>
      <c r="C116" s="184" t="s">
        <v>292</v>
      </c>
      <c r="D116" s="183" t="s">
        <v>315</v>
      </c>
      <c r="E116" s="182">
        <v>0.12</v>
      </c>
      <c r="F116" s="198">
        <v>17.2</v>
      </c>
      <c r="G116" s="198">
        <f>E116*F116</f>
        <v>2.0640000000000001</v>
      </c>
      <c r="I116" s="215"/>
    </row>
    <row r="117" spans="2:11" s="175" customFormat="1" ht="35" customHeight="1">
      <c r="B117" s="180"/>
      <c r="C117" s="177"/>
      <c r="D117" s="179" t="s">
        <v>326</v>
      </c>
      <c r="E117" s="191"/>
      <c r="F117" s="177"/>
      <c r="G117" s="176">
        <f>SUM(G115:G116)</f>
        <v>3.0140000000000002</v>
      </c>
      <c r="H117" s="3"/>
      <c r="I117" s="7"/>
    </row>
    <row r="118" spans="2:11" ht="17">
      <c r="B118" s="201" t="str">
        <f>Amidaments!C239</f>
        <v>INSTEL02</v>
      </c>
      <c r="C118" s="98" t="s">
        <v>2</v>
      </c>
      <c r="D118" s="193" t="s">
        <v>62</v>
      </c>
      <c r="E118" s="186"/>
    </row>
    <row r="119" spans="2:11" ht="80">
      <c r="B119" s="201"/>
      <c r="C119" s="2"/>
      <c r="D119" s="173" t="s">
        <v>61</v>
      </c>
      <c r="E119" s="186"/>
    </row>
    <row r="120" spans="2:11">
      <c r="B120" s="201" t="s">
        <v>295</v>
      </c>
      <c r="E120" s="186"/>
    </row>
    <row r="121" spans="2:11">
      <c r="B121" s="174" t="s">
        <v>318</v>
      </c>
      <c r="C121" s="2" t="s">
        <v>292</v>
      </c>
      <c r="D121" s="173" t="s">
        <v>317</v>
      </c>
      <c r="E121" s="186">
        <v>1</v>
      </c>
      <c r="F121" s="160">
        <v>19</v>
      </c>
      <c r="G121" s="1">
        <f>E121*F121</f>
        <v>19</v>
      </c>
      <c r="I121" s="215"/>
      <c r="K121" s="1"/>
    </row>
    <row r="122" spans="2:11">
      <c r="B122" s="185" t="s">
        <v>316</v>
      </c>
      <c r="C122" s="216" t="s">
        <v>292</v>
      </c>
      <c r="D122" s="183" t="s">
        <v>315</v>
      </c>
      <c r="E122" s="182">
        <v>2</v>
      </c>
      <c r="F122" s="198">
        <v>17.2</v>
      </c>
      <c r="G122" s="181">
        <f>E122*F122</f>
        <v>34.4</v>
      </c>
      <c r="I122" s="215"/>
      <c r="K122" s="1"/>
    </row>
    <row r="123" spans="2:11" s="175" customFormat="1" ht="35" customHeight="1">
      <c r="B123" s="180"/>
      <c r="C123" s="177"/>
      <c r="D123" s="179" t="s">
        <v>287</v>
      </c>
      <c r="E123" s="191"/>
      <c r="F123" s="177"/>
      <c r="G123" s="176">
        <f>SUM(G121:G122)</f>
        <v>53.4</v>
      </c>
      <c r="H123" s="3"/>
      <c r="I123" s="7"/>
    </row>
    <row r="124" spans="2:11" ht="17">
      <c r="B124" s="201" t="str">
        <f>Amidaments!C242</f>
        <v>INSTEL03</v>
      </c>
      <c r="C124" s="98" t="s">
        <v>2</v>
      </c>
      <c r="D124" s="193" t="s">
        <v>60</v>
      </c>
      <c r="E124" s="186"/>
    </row>
    <row r="125" spans="2:11" ht="32">
      <c r="B125" s="201"/>
      <c r="C125" s="2"/>
      <c r="D125" s="173" t="s">
        <v>325</v>
      </c>
      <c r="E125" s="186"/>
    </row>
    <row r="126" spans="2:11">
      <c r="B126" s="201" t="s">
        <v>295</v>
      </c>
      <c r="C126" s="2"/>
      <c r="E126" s="186"/>
    </row>
    <row r="127" spans="2:11">
      <c r="B127" s="174" t="s">
        <v>318</v>
      </c>
      <c r="C127" s="98" t="s">
        <v>292</v>
      </c>
      <c r="D127" s="173" t="s">
        <v>317</v>
      </c>
      <c r="E127" s="186">
        <v>8</v>
      </c>
      <c r="F127" s="160">
        <v>19</v>
      </c>
      <c r="G127" s="1">
        <f>E127*F127</f>
        <v>152</v>
      </c>
      <c r="I127" s="215"/>
    </row>
    <row r="128" spans="2:11">
      <c r="B128" s="185" t="s">
        <v>316</v>
      </c>
      <c r="C128" s="184" t="s">
        <v>292</v>
      </c>
      <c r="D128" s="183" t="s">
        <v>315</v>
      </c>
      <c r="E128" s="182">
        <v>8</v>
      </c>
      <c r="F128" s="198">
        <v>17.2</v>
      </c>
      <c r="G128" s="181">
        <f>E128*F128</f>
        <v>137.6</v>
      </c>
      <c r="I128" s="215"/>
    </row>
    <row r="129" spans="2:11" s="175" customFormat="1" ht="35" customHeight="1">
      <c r="B129" s="180"/>
      <c r="C129" s="177"/>
      <c r="D129" s="179" t="s">
        <v>287</v>
      </c>
      <c r="E129" s="191"/>
      <c r="F129" s="177"/>
      <c r="G129" s="176">
        <f>SUM(G127:G128)</f>
        <v>289.60000000000002</v>
      </c>
      <c r="H129" s="3"/>
      <c r="I129" s="7"/>
    </row>
    <row r="130" spans="2:11" s="107" customFormat="1">
      <c r="C130" s="190"/>
      <c r="D130" s="213" t="s">
        <v>55</v>
      </c>
      <c r="E130" s="188"/>
      <c r="F130" s="116"/>
      <c r="G130" s="116"/>
      <c r="H130" s="116"/>
      <c r="I130" s="109"/>
    </row>
    <row r="131" spans="2:11" ht="17">
      <c r="B131" s="201" t="str">
        <f>Amidaments!C246</f>
        <v>INSTL01</v>
      </c>
      <c r="C131" s="98" t="s">
        <v>2</v>
      </c>
      <c r="D131" s="222" t="s">
        <v>54</v>
      </c>
      <c r="E131" s="186"/>
    </row>
    <row r="132" spans="2:11" ht="48">
      <c r="B132" s="201"/>
      <c r="D132" s="221" t="s">
        <v>324</v>
      </c>
      <c r="E132" s="186"/>
    </row>
    <row r="133" spans="2:11">
      <c r="B133" s="201" t="s">
        <v>310</v>
      </c>
      <c r="D133" s="221"/>
      <c r="E133" s="186"/>
    </row>
    <row r="134" spans="2:11">
      <c r="B134" s="201" t="s">
        <v>323</v>
      </c>
      <c r="C134" s="98" t="s">
        <v>2</v>
      </c>
      <c r="D134" s="221" t="s">
        <v>322</v>
      </c>
      <c r="E134" s="186">
        <v>1</v>
      </c>
      <c r="F134" s="1">
        <v>5</v>
      </c>
      <c r="G134" s="1">
        <f>E134*F134</f>
        <v>5</v>
      </c>
    </row>
    <row r="135" spans="2:11">
      <c r="B135" s="174" t="s">
        <v>295</v>
      </c>
      <c r="D135" s="221"/>
      <c r="E135" s="186"/>
    </row>
    <row r="136" spans="2:11">
      <c r="B136" s="185" t="s">
        <v>316</v>
      </c>
      <c r="C136" s="184" t="s">
        <v>292</v>
      </c>
      <c r="D136" s="183" t="s">
        <v>315</v>
      </c>
      <c r="E136" s="182">
        <v>0.33</v>
      </c>
      <c r="F136" s="198">
        <v>17.2</v>
      </c>
      <c r="G136" s="181">
        <f>E136*F136</f>
        <v>5.6760000000000002</v>
      </c>
      <c r="I136" s="215"/>
      <c r="K136" s="160"/>
    </row>
    <row r="137" spans="2:11" s="175" customFormat="1" ht="35" customHeight="1">
      <c r="B137" s="180"/>
      <c r="C137" s="177"/>
      <c r="D137" s="220" t="s">
        <v>287</v>
      </c>
      <c r="E137" s="191"/>
      <c r="F137" s="177"/>
      <c r="G137" s="176">
        <f>SUM(G134:G136)</f>
        <v>10.676</v>
      </c>
      <c r="H137" s="3"/>
      <c r="I137" s="7"/>
    </row>
    <row r="138" spans="2:11" ht="17">
      <c r="B138" s="201" t="str">
        <f>Amidaments!C249</f>
        <v>INSTL02</v>
      </c>
      <c r="C138" s="98" t="s">
        <v>2</v>
      </c>
      <c r="D138" s="193" t="s">
        <v>52</v>
      </c>
      <c r="E138" s="186"/>
    </row>
    <row r="139" spans="2:11" s="218" customFormat="1" ht="25" customHeight="1">
      <c r="B139" s="174"/>
      <c r="C139" s="98"/>
      <c r="D139" s="219" t="s">
        <v>321</v>
      </c>
      <c r="E139" s="186">
        <v>1</v>
      </c>
      <c r="F139" s="160">
        <v>518</v>
      </c>
      <c r="G139" s="160">
        <f>518</f>
        <v>518</v>
      </c>
      <c r="H139" s="98"/>
      <c r="I139" s="160"/>
    </row>
    <row r="140" spans="2:11">
      <c r="B140" s="217"/>
      <c r="C140" s="184"/>
      <c r="D140" s="183"/>
      <c r="E140" s="182"/>
      <c r="F140" s="216"/>
      <c r="G140" s="216"/>
    </row>
    <row r="141" spans="2:11" s="175" customFormat="1" ht="35" customHeight="1">
      <c r="B141" s="180"/>
      <c r="C141" s="177"/>
      <c r="D141" s="179" t="s">
        <v>287</v>
      </c>
      <c r="E141" s="191"/>
      <c r="F141" s="177"/>
      <c r="G141" s="176">
        <f>SUM(G139:G140)</f>
        <v>518</v>
      </c>
      <c r="H141" s="3"/>
      <c r="I141" s="7"/>
    </row>
    <row r="142" spans="2:11" ht="17">
      <c r="B142" s="201" t="str">
        <f>Amidaments!C252</f>
        <v>INSTL03</v>
      </c>
      <c r="C142" s="98" t="s">
        <v>2</v>
      </c>
      <c r="D142" s="193" t="s">
        <v>50</v>
      </c>
      <c r="E142" s="186"/>
    </row>
    <row r="143" spans="2:11" ht="32">
      <c r="B143" s="201"/>
      <c r="D143" s="173" t="s">
        <v>49</v>
      </c>
      <c r="E143" s="186"/>
    </row>
    <row r="144" spans="2:11">
      <c r="B144" s="174" t="s">
        <v>295</v>
      </c>
      <c r="E144" s="186"/>
    </row>
    <row r="145" spans="2:11">
      <c r="B145" s="185" t="s">
        <v>316</v>
      </c>
      <c r="C145" s="184" t="s">
        <v>292</v>
      </c>
      <c r="D145" s="183" t="s">
        <v>315</v>
      </c>
      <c r="E145" s="182">
        <v>0.5</v>
      </c>
      <c r="F145" s="198">
        <v>17.2</v>
      </c>
      <c r="G145" s="181">
        <f>E145*F145</f>
        <v>8.6</v>
      </c>
      <c r="I145" s="215"/>
      <c r="K145" s="160"/>
    </row>
    <row r="146" spans="2:11" s="175" customFormat="1" ht="35" customHeight="1">
      <c r="B146" s="180"/>
      <c r="C146" s="177"/>
      <c r="D146" s="179" t="s">
        <v>287</v>
      </c>
      <c r="E146" s="191"/>
      <c r="F146" s="177"/>
      <c r="G146" s="176">
        <f>SUM(G145)</f>
        <v>8.6</v>
      </c>
      <c r="H146" s="3"/>
      <c r="I146" s="7"/>
    </row>
    <row r="147" spans="2:11" s="107" customFormat="1">
      <c r="C147" s="190"/>
      <c r="D147" s="206" t="s">
        <v>320</v>
      </c>
      <c r="E147" s="188"/>
      <c r="F147" s="116"/>
      <c r="G147" s="116"/>
      <c r="H147" s="116"/>
      <c r="I147" s="109"/>
    </row>
    <row r="148" spans="2:11" ht="17">
      <c r="B148" s="201" t="str">
        <f>Amidaments!C256</f>
        <v>INSTLOX01</v>
      </c>
      <c r="C148" s="98" t="s">
        <v>2</v>
      </c>
      <c r="D148" s="202" t="s">
        <v>44</v>
      </c>
      <c r="E148" s="186"/>
    </row>
    <row r="149" spans="2:11" ht="64">
      <c r="B149" s="201"/>
      <c r="D149" s="211" t="s">
        <v>319</v>
      </c>
      <c r="E149" s="186"/>
    </row>
    <row r="150" spans="2:11">
      <c r="B150" s="174" t="s">
        <v>295</v>
      </c>
      <c r="C150" s="2"/>
      <c r="D150" s="211"/>
      <c r="E150" s="186"/>
    </row>
    <row r="151" spans="2:11">
      <c r="B151" s="174" t="s">
        <v>318</v>
      </c>
      <c r="C151" s="98" t="s">
        <v>292</v>
      </c>
      <c r="D151" s="173" t="s">
        <v>317</v>
      </c>
      <c r="E151" s="186">
        <v>0.05</v>
      </c>
      <c r="F151" s="160">
        <v>19</v>
      </c>
      <c r="G151" s="1">
        <f>E151*F151</f>
        <v>0.95000000000000007</v>
      </c>
      <c r="I151" s="98"/>
      <c r="K151" s="1"/>
    </row>
    <row r="152" spans="2:11">
      <c r="B152" s="185" t="s">
        <v>316</v>
      </c>
      <c r="C152" s="184" t="s">
        <v>292</v>
      </c>
      <c r="D152" s="183" t="s">
        <v>315</v>
      </c>
      <c r="E152" s="182">
        <v>0.12</v>
      </c>
      <c r="F152" s="198">
        <v>17.2</v>
      </c>
      <c r="G152" s="181">
        <f>E152*F152</f>
        <v>2.0640000000000001</v>
      </c>
      <c r="I152" s="214"/>
      <c r="K152" s="1"/>
    </row>
    <row r="153" spans="2:11" s="175" customFormat="1" ht="35" customHeight="1">
      <c r="B153" s="180"/>
      <c r="C153" s="177"/>
      <c r="D153" s="208" t="s">
        <v>287</v>
      </c>
      <c r="E153" s="191"/>
      <c r="F153" s="177"/>
      <c r="G153" s="176">
        <f>SUM(G151:G152)</f>
        <v>3.0140000000000002</v>
      </c>
      <c r="I153" s="7"/>
    </row>
    <row r="154" spans="2:11" s="107" customFormat="1">
      <c r="C154" s="190"/>
      <c r="D154" s="213" t="s">
        <v>314</v>
      </c>
      <c r="E154" s="188"/>
      <c r="F154" s="116"/>
      <c r="G154" s="212"/>
      <c r="I154" s="194"/>
    </row>
    <row r="155" spans="2:11" ht="17">
      <c r="B155" s="201" t="str">
        <f>Amidaments!C260</f>
        <v>INSTAD01</v>
      </c>
      <c r="C155" s="98" t="s">
        <v>2</v>
      </c>
      <c r="D155" s="202" t="s">
        <v>38</v>
      </c>
      <c r="E155" s="186"/>
      <c r="G155" s="160"/>
      <c r="H155"/>
      <c r="I155" s="171"/>
    </row>
    <row r="156" spans="2:11" ht="32">
      <c r="B156" s="201"/>
      <c r="D156" s="211" t="s">
        <v>37</v>
      </c>
      <c r="E156" s="186"/>
      <c r="G156" s="160"/>
      <c r="H156"/>
      <c r="I156" s="171"/>
    </row>
    <row r="157" spans="2:11">
      <c r="B157" s="201" t="s">
        <v>295</v>
      </c>
      <c r="D157" s="210"/>
      <c r="E157" s="186"/>
      <c r="G157" s="160"/>
      <c r="H157"/>
      <c r="I157" s="171"/>
    </row>
    <row r="158" spans="2:11">
      <c r="B158" s="185" t="s">
        <v>313</v>
      </c>
      <c r="C158" s="184" t="s">
        <v>292</v>
      </c>
      <c r="D158" s="209" t="s">
        <v>312</v>
      </c>
      <c r="E158" s="182">
        <v>0.17</v>
      </c>
      <c r="F158" s="181">
        <v>16.5</v>
      </c>
      <c r="G158" s="181">
        <f>E158*F158</f>
        <v>2.8050000000000002</v>
      </c>
      <c r="H158"/>
      <c r="I158"/>
    </row>
    <row r="159" spans="2:11" s="175" customFormat="1" ht="35" customHeight="1">
      <c r="B159" s="180"/>
      <c r="C159" s="177"/>
      <c r="D159" s="208" t="s">
        <v>287</v>
      </c>
      <c r="E159" s="191"/>
      <c r="F159" s="177"/>
      <c r="G159" s="176">
        <f>SUM(G158)</f>
        <v>2.8050000000000002</v>
      </c>
    </row>
    <row r="160" spans="2:11" s="203" customFormat="1">
      <c r="C160" s="207"/>
      <c r="D160" s="206" t="s">
        <v>34</v>
      </c>
      <c r="E160" s="205"/>
      <c r="F160" s="204"/>
      <c r="G160" s="204"/>
      <c r="H160" s="204"/>
      <c r="I160" s="194"/>
    </row>
    <row r="161" spans="2:11" ht="17">
      <c r="B161" s="201" t="str">
        <f>Amidaments!C264</f>
        <v>FUS01</v>
      </c>
      <c r="C161" s="98" t="s">
        <v>2</v>
      </c>
      <c r="D161" s="202" t="s">
        <v>33</v>
      </c>
      <c r="E161" s="186"/>
    </row>
    <row r="162" spans="2:11" ht="51">
      <c r="B162" s="201"/>
      <c r="D162" s="200" t="s">
        <v>311</v>
      </c>
      <c r="E162" s="186"/>
    </row>
    <row r="163" spans="2:11">
      <c r="B163" s="201" t="s">
        <v>310</v>
      </c>
      <c r="D163" s="200"/>
      <c r="E163" s="186"/>
    </row>
    <row r="164" spans="2:11" ht="17">
      <c r="B164" s="201" t="s">
        <v>309</v>
      </c>
      <c r="C164" s="98" t="s">
        <v>2</v>
      </c>
      <c r="D164" s="200" t="s">
        <v>308</v>
      </c>
      <c r="E164" s="186">
        <v>1</v>
      </c>
      <c r="F164" s="1">
        <v>5</v>
      </c>
      <c r="G164" s="1">
        <f>E164*F164</f>
        <v>5</v>
      </c>
    </row>
    <row r="165" spans="2:11">
      <c r="B165" s="174" t="s">
        <v>295</v>
      </c>
      <c r="C165" s="2"/>
      <c r="E165" s="186"/>
    </row>
    <row r="166" spans="2:11" ht="17">
      <c r="B166" s="185" t="s">
        <v>307</v>
      </c>
      <c r="C166" s="184" t="s">
        <v>292</v>
      </c>
      <c r="D166" s="199" t="s">
        <v>306</v>
      </c>
      <c r="E166" s="182">
        <v>0.5</v>
      </c>
      <c r="F166" s="198">
        <v>20.2</v>
      </c>
      <c r="G166" s="181">
        <f>E166*F166</f>
        <v>10.1</v>
      </c>
      <c r="H166"/>
      <c r="I166" s="2"/>
      <c r="K166" s="197"/>
    </row>
    <row r="167" spans="2:11" s="175" customFormat="1" ht="35" customHeight="1">
      <c r="B167" s="180"/>
      <c r="C167" s="177"/>
      <c r="D167" s="179" t="s">
        <v>287</v>
      </c>
      <c r="E167" s="191"/>
      <c r="F167" s="177"/>
      <c r="G167" s="176">
        <f>SUM(G166,G164)</f>
        <v>15.1</v>
      </c>
      <c r="I167" s="7"/>
    </row>
    <row r="168" spans="2:11" s="107" customFormat="1">
      <c r="C168" s="190"/>
      <c r="D168" s="189" t="s">
        <v>23</v>
      </c>
      <c r="E168" s="188"/>
      <c r="F168" s="116"/>
      <c r="G168" s="116"/>
      <c r="H168" s="116"/>
      <c r="I168" s="109"/>
    </row>
    <row r="169" spans="2:11" ht="17">
      <c r="B169" s="174" t="str">
        <f>Amidaments!C275</f>
        <v>ENGSOF01</v>
      </c>
      <c r="D169" s="193" t="s">
        <v>305</v>
      </c>
      <c r="E169" s="186"/>
    </row>
    <row r="170" spans="2:11">
      <c r="D170" s="173" t="s">
        <v>304</v>
      </c>
      <c r="E170" s="186"/>
    </row>
    <row r="171" spans="2:11">
      <c r="B171" s="174" t="s">
        <v>295</v>
      </c>
      <c r="D171" s="192"/>
      <c r="E171" s="186"/>
    </row>
    <row r="172" spans="2:11">
      <c r="B172" s="185" t="s">
        <v>302</v>
      </c>
      <c r="C172" s="184" t="s">
        <v>292</v>
      </c>
      <c r="D172" s="183" t="s">
        <v>301</v>
      </c>
      <c r="E172" s="182">
        <v>60</v>
      </c>
      <c r="F172" s="181">
        <v>50</v>
      </c>
      <c r="G172" s="181">
        <f>E172*F172</f>
        <v>3000</v>
      </c>
      <c r="H172"/>
    </row>
    <row r="173" spans="2:11" s="175" customFormat="1" ht="35" customHeight="1">
      <c r="B173" s="180"/>
      <c r="C173" s="177"/>
      <c r="D173" s="179" t="s">
        <v>287</v>
      </c>
      <c r="E173" s="191"/>
      <c r="F173" s="178"/>
      <c r="G173" s="176">
        <f>G172</f>
        <v>3000</v>
      </c>
      <c r="I173" s="7"/>
    </row>
    <row r="174" spans="2:11" ht="17">
      <c r="B174" s="174" t="str">
        <f>Amidaments!C278</f>
        <v>ENGSOF02</v>
      </c>
      <c r="D174" s="193" t="s">
        <v>17</v>
      </c>
      <c r="E174" s="186"/>
      <c r="F174" s="1"/>
      <c r="G174" s="1"/>
      <c r="H174"/>
    </row>
    <row r="175" spans="2:11" ht="32">
      <c r="D175" s="173" t="s">
        <v>303</v>
      </c>
      <c r="E175" s="186"/>
      <c r="F175" s="1"/>
      <c r="G175" s="1"/>
      <c r="H175"/>
    </row>
    <row r="176" spans="2:11">
      <c r="B176" s="174" t="s">
        <v>295</v>
      </c>
      <c r="D176" s="193"/>
      <c r="E176" s="186"/>
      <c r="F176" s="1"/>
      <c r="G176" s="1"/>
      <c r="H176"/>
    </row>
    <row r="177" spans="2:9">
      <c r="B177" s="174" t="s">
        <v>302</v>
      </c>
      <c r="C177" s="98" t="s">
        <v>292</v>
      </c>
      <c r="D177" s="173" t="s">
        <v>301</v>
      </c>
      <c r="E177" s="186">
        <v>18</v>
      </c>
      <c r="F177" s="160">
        <v>50</v>
      </c>
      <c r="G177" s="160">
        <f>E177*F177</f>
        <v>900</v>
      </c>
      <c r="H177"/>
    </row>
    <row r="178" spans="2:9">
      <c r="B178" s="185"/>
      <c r="C178" s="184" t="s">
        <v>2</v>
      </c>
      <c r="D178" s="183" t="s">
        <v>297</v>
      </c>
      <c r="E178" s="182">
        <v>6</v>
      </c>
      <c r="F178" s="181">
        <v>37.4</v>
      </c>
      <c r="G178" s="181">
        <f>E178*F178</f>
        <v>224.39999999999998</v>
      </c>
      <c r="H178"/>
    </row>
    <row r="179" spans="2:9" s="175" customFormat="1" ht="35" customHeight="1">
      <c r="B179" s="180"/>
      <c r="C179" s="177"/>
      <c r="D179" s="196" t="s">
        <v>300</v>
      </c>
      <c r="E179" s="191"/>
      <c r="F179" s="177"/>
      <c r="G179" s="195">
        <f>SUM(G177:G178)</f>
        <v>1124.4000000000001</v>
      </c>
      <c r="I179" s="7"/>
    </row>
    <row r="180" spans="2:9" ht="17">
      <c r="B180" s="174" t="str">
        <f>Amidaments!C282</f>
        <v>ENGPF01</v>
      </c>
      <c r="D180" s="193" t="s">
        <v>299</v>
      </c>
      <c r="E180" s="186"/>
    </row>
    <row r="181" spans="2:9">
      <c r="D181" s="97" t="s">
        <v>298</v>
      </c>
      <c r="E181" s="186"/>
    </row>
    <row r="182" spans="2:9">
      <c r="B182" s="174" t="s">
        <v>295</v>
      </c>
      <c r="D182" s="97"/>
      <c r="E182" s="186"/>
    </row>
    <row r="183" spans="2:9">
      <c r="B183" s="174" t="s">
        <v>294</v>
      </c>
      <c r="C183" s="98" t="s">
        <v>292</v>
      </c>
      <c r="D183" s="173" t="s">
        <v>293</v>
      </c>
      <c r="E183" s="186">
        <v>8</v>
      </c>
      <c r="F183" s="1">
        <v>35</v>
      </c>
      <c r="G183" s="160">
        <f>E183*F183</f>
        <v>280</v>
      </c>
      <c r="H183"/>
    </row>
    <row r="184" spans="2:9">
      <c r="B184" s="185"/>
      <c r="C184" s="184" t="s">
        <v>2</v>
      </c>
      <c r="D184" s="183" t="s">
        <v>297</v>
      </c>
      <c r="E184" s="182">
        <v>1</v>
      </c>
      <c r="F184" s="181">
        <v>37.4</v>
      </c>
      <c r="G184" s="181">
        <f>E184*F184</f>
        <v>37.4</v>
      </c>
      <c r="H184"/>
    </row>
    <row r="185" spans="2:9" s="175" customFormat="1" ht="35" customHeight="1">
      <c r="B185" s="180"/>
      <c r="C185" s="177"/>
      <c r="D185" s="179" t="s">
        <v>287</v>
      </c>
      <c r="E185" s="191"/>
      <c r="F185" s="177"/>
      <c r="G185" s="176">
        <f>SUM(G183:G184)</f>
        <v>317.39999999999998</v>
      </c>
      <c r="I185" s="7"/>
    </row>
    <row r="186" spans="2:9" s="107" customFormat="1">
      <c r="C186" s="190"/>
      <c r="D186" s="189" t="s">
        <v>9</v>
      </c>
      <c r="E186" s="188"/>
      <c r="F186" s="116"/>
      <c r="G186" s="194"/>
      <c r="I186" s="109"/>
    </row>
    <row r="187" spans="2:9" ht="17">
      <c r="B187" s="174" t="str">
        <f>Amidaments!C286</f>
        <v>FO01</v>
      </c>
      <c r="D187" s="193" t="s">
        <v>9</v>
      </c>
      <c r="E187" s="186"/>
      <c r="G187" s="171"/>
      <c r="H187"/>
    </row>
    <row r="188" spans="2:9">
      <c r="D188" s="4" t="s">
        <v>296</v>
      </c>
      <c r="E188" s="186"/>
      <c r="G188" s="171"/>
      <c r="H188"/>
    </row>
    <row r="189" spans="2:9">
      <c r="B189" s="174" t="s">
        <v>295</v>
      </c>
      <c r="D189" s="192"/>
      <c r="E189" s="186"/>
      <c r="G189" s="171"/>
      <c r="H189"/>
    </row>
    <row r="190" spans="2:9">
      <c r="B190" s="174" t="s">
        <v>294</v>
      </c>
      <c r="C190" s="98" t="s">
        <v>292</v>
      </c>
      <c r="D190" s="173" t="s">
        <v>293</v>
      </c>
      <c r="E190" s="186">
        <v>4</v>
      </c>
      <c r="F190" s="1">
        <v>35</v>
      </c>
      <c r="G190" s="1">
        <f>E190*F190</f>
        <v>140</v>
      </c>
      <c r="H190"/>
    </row>
    <row r="191" spans="2:9">
      <c r="B191" s="185"/>
      <c r="C191" s="184" t="s">
        <v>292</v>
      </c>
      <c r="D191" s="183" t="s">
        <v>291</v>
      </c>
      <c r="E191" s="182">
        <v>0</v>
      </c>
      <c r="F191" s="181">
        <v>35</v>
      </c>
      <c r="G191" s="181">
        <f>E191*F191</f>
        <v>0</v>
      </c>
      <c r="H191"/>
    </row>
    <row r="192" spans="2:9" s="175" customFormat="1" ht="35" customHeight="1">
      <c r="B192" s="180"/>
      <c r="C192" s="177"/>
      <c r="D192" s="179" t="s">
        <v>287</v>
      </c>
      <c r="E192" s="191"/>
      <c r="F192" s="177"/>
      <c r="G192" s="176">
        <f>SUM(G190:G191)</f>
        <v>140</v>
      </c>
      <c r="I192" s="7"/>
    </row>
    <row r="193" spans="2:9" s="107" customFormat="1">
      <c r="C193" s="190"/>
      <c r="D193" s="189" t="s">
        <v>1</v>
      </c>
      <c r="E193" s="188"/>
      <c r="F193" s="116"/>
      <c r="G193" s="116"/>
      <c r="H193" s="116"/>
      <c r="I193" s="109"/>
    </row>
    <row r="194" spans="2:9">
      <c r="B194" s="174" t="s">
        <v>3</v>
      </c>
      <c r="C194" s="98" t="s">
        <v>2</v>
      </c>
      <c r="D194" s="102" t="s">
        <v>290</v>
      </c>
      <c r="E194" s="186"/>
      <c r="F194" s="1"/>
      <c r="G194" s="1"/>
    </row>
    <row r="195" spans="2:9">
      <c r="D195" s="187" t="s">
        <v>289</v>
      </c>
      <c r="E195" s="186"/>
      <c r="F195" s="1"/>
      <c r="G195" s="1"/>
    </row>
    <row r="196" spans="2:9">
      <c r="B196" s="185"/>
      <c r="C196" s="184"/>
      <c r="D196" s="183" t="s">
        <v>288</v>
      </c>
      <c r="E196" s="182">
        <v>1</v>
      </c>
      <c r="F196" s="181">
        <v>800</v>
      </c>
      <c r="G196" s="181">
        <v>800</v>
      </c>
    </row>
    <row r="197" spans="2:9" s="175" customFormat="1" ht="35" customHeight="1">
      <c r="B197" s="180"/>
      <c r="C197" s="177"/>
      <c r="D197" s="179" t="s">
        <v>287</v>
      </c>
      <c r="E197" s="178"/>
      <c r="F197" s="177"/>
      <c r="G197" s="176">
        <f>G196</f>
        <v>800</v>
      </c>
      <c r="H197" s="3"/>
      <c r="I197" s="7"/>
    </row>
  </sheetData>
  <dataConsolidate/>
  <mergeCells count="33">
    <mergeCell ref="B24:B25"/>
    <mergeCell ref="E24:E25"/>
    <mergeCell ref="C54:C55"/>
    <mergeCell ref="D54:D55"/>
    <mergeCell ref="E54:E55"/>
    <mergeCell ref="D30:D32"/>
    <mergeCell ref="E30:E32"/>
    <mergeCell ref="E6:E7"/>
    <mergeCell ref="C24:C25"/>
    <mergeCell ref="D24:D25"/>
    <mergeCell ref="G24:G25"/>
    <mergeCell ref="G54:G55"/>
    <mergeCell ref="C33:C35"/>
    <mergeCell ref="D33:D35"/>
    <mergeCell ref="E33:E35"/>
    <mergeCell ref="G33:G35"/>
    <mergeCell ref="C6:C7"/>
    <mergeCell ref="D6:D7"/>
    <mergeCell ref="G6:G7"/>
    <mergeCell ref="F6:F7"/>
    <mergeCell ref="C28:C29"/>
    <mergeCell ref="D28:D29"/>
    <mergeCell ref="C26:C27"/>
    <mergeCell ref="D26:D27"/>
    <mergeCell ref="E26:E27"/>
    <mergeCell ref="G26:G27"/>
    <mergeCell ref="G30:G32"/>
    <mergeCell ref="G28:G29"/>
    <mergeCell ref="C10:C14"/>
    <mergeCell ref="D10:D14"/>
    <mergeCell ref="E10:E14"/>
    <mergeCell ref="G10:G14"/>
    <mergeCell ref="C30:C32"/>
  </mergeCells>
  <pageMargins left="0.70866141732283472" right="0.70866141732283472" top="0.74803149606299213" bottom="0.74803149606299213" header="0.31496062992125984" footer="0.31496062992125984"/>
  <pageSetup paperSize="9" scale="2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2A92C-9E8C-284D-9457-8063A5E423A0}">
  <sheetPr>
    <tabColor rgb="FF7030A0"/>
    <pageSetUpPr fitToPage="1"/>
  </sheetPr>
  <dimension ref="A1:M329"/>
  <sheetViews>
    <sheetView tabSelected="1" topLeftCell="A289" zoomScaleNormal="100" zoomScaleSheetLayoutView="100" workbookViewId="0">
      <selection activeCell="C1" sqref="C1:H292"/>
    </sheetView>
  </sheetViews>
  <sheetFormatPr baseColWidth="10" defaultColWidth="11" defaultRowHeight="16" outlineLevelRow="1"/>
  <cols>
    <col min="1" max="1" width="12.5" style="201" customWidth="1"/>
    <col min="2" max="2" width="7.1640625" style="98" hidden="1" customWidth="1"/>
    <col min="3" max="3" width="66.33203125" style="284" customWidth="1"/>
    <col min="4" max="4" width="10.1640625" style="186" customWidth="1"/>
    <col min="5" max="5" width="11" style="160"/>
    <col min="6" max="6" width="13.5" style="160" customWidth="1"/>
    <col min="7" max="7" width="15.1640625" style="2" bestFit="1" customWidth="1"/>
    <col min="8" max="8" width="15.1640625" style="1" bestFit="1" customWidth="1"/>
    <col min="10" max="10" width="15.33203125" bestFit="1" customWidth="1"/>
    <col min="12" max="12" width="40.6640625" customWidth="1"/>
  </cols>
  <sheetData>
    <row r="1" spans="1:10" ht="17">
      <c r="A1" s="236" t="s">
        <v>286</v>
      </c>
      <c r="B1" s="98" t="s">
        <v>543</v>
      </c>
      <c r="C1" s="336" t="s">
        <v>336</v>
      </c>
      <c r="D1" s="302" t="s">
        <v>542</v>
      </c>
      <c r="E1" s="235" t="s">
        <v>331</v>
      </c>
      <c r="F1" s="235" t="s">
        <v>541</v>
      </c>
      <c r="G1" s="170"/>
      <c r="H1" s="171"/>
      <c r="I1" s="170"/>
      <c r="J1" s="170"/>
    </row>
    <row r="2" spans="1:10" s="315" customFormat="1" ht="20" customHeight="1">
      <c r="A2" s="318" t="s">
        <v>280</v>
      </c>
      <c r="B2" s="314"/>
      <c r="C2" s="343" t="s">
        <v>279</v>
      </c>
      <c r="D2" s="329"/>
      <c r="E2" s="313"/>
      <c r="F2" s="313">
        <f>F45+F69+F89+F103+F139+F162+F176+F184+F207+F189+F218</f>
        <v>22169.748257142859</v>
      </c>
      <c r="G2" s="317"/>
      <c r="H2" s="342"/>
    </row>
    <row r="3" spans="1:10" s="337" customFormat="1" ht="20" customHeight="1">
      <c r="A3" s="240" t="s">
        <v>540</v>
      </c>
      <c r="B3" s="417"/>
      <c r="C3" s="374" t="s">
        <v>276</v>
      </c>
      <c r="D3" s="369"/>
      <c r="E3" s="239"/>
      <c r="F3" s="239"/>
      <c r="G3" s="238"/>
      <c r="H3" s="364"/>
    </row>
    <row r="4" spans="1:10" s="203" customFormat="1" ht="20" customHeight="1">
      <c r="A4" s="213" t="s">
        <v>539</v>
      </c>
      <c r="B4" s="411" t="s">
        <v>2</v>
      </c>
      <c r="C4" s="410" t="s">
        <v>273</v>
      </c>
      <c r="D4" s="438"/>
      <c r="E4" s="409"/>
      <c r="F4" s="409"/>
      <c r="G4" s="204"/>
      <c r="H4" s="194"/>
    </row>
    <row r="5" spans="1:10" ht="17" outlineLevel="1">
      <c r="A5" s="201" t="s">
        <v>435</v>
      </c>
      <c r="B5" s="98" t="s">
        <v>2</v>
      </c>
      <c r="C5" s="336" t="s">
        <v>271</v>
      </c>
      <c r="G5" s="1"/>
      <c r="H5" s="118"/>
      <c r="I5" s="46"/>
    </row>
    <row r="6" spans="1:10" ht="68" outlineLevel="1">
      <c r="C6" s="382" t="s">
        <v>538</v>
      </c>
      <c r="D6" s="29"/>
      <c r="E6" s="29"/>
      <c r="F6" s="29"/>
      <c r="G6" s="1"/>
      <c r="H6" s="118"/>
      <c r="I6" s="46"/>
    </row>
    <row r="7" spans="1:10" s="175" customFormat="1" ht="30" customHeight="1" outlineLevel="1">
      <c r="A7" s="5"/>
      <c r="B7" s="3"/>
      <c r="C7" s="381"/>
      <c r="D7" s="319">
        <f>Amidaments!H7</f>
        <v>1</v>
      </c>
      <c r="E7" s="386">
        <v>139.30000000000001</v>
      </c>
      <c r="F7" s="386">
        <f>D7*E7</f>
        <v>139.30000000000001</v>
      </c>
      <c r="G7" s="7"/>
      <c r="H7" s="392"/>
      <c r="I7" s="228"/>
    </row>
    <row r="8" spans="1:10" ht="17" outlineLevel="1">
      <c r="A8" s="201" t="s">
        <v>433</v>
      </c>
      <c r="B8" s="98" t="s">
        <v>2</v>
      </c>
      <c r="C8" s="336" t="s">
        <v>268</v>
      </c>
      <c r="F8" s="433"/>
      <c r="G8" s="1"/>
      <c r="H8" s="118"/>
      <c r="I8" s="46"/>
    </row>
    <row r="9" spans="1:10" ht="153" outlineLevel="1">
      <c r="C9" s="382" t="s">
        <v>267</v>
      </c>
      <c r="D9" s="182"/>
      <c r="E9" s="198"/>
      <c r="F9" s="432"/>
      <c r="G9" s="1"/>
      <c r="H9" s="118"/>
      <c r="I9" s="46"/>
    </row>
    <row r="10" spans="1:10" s="175" customFormat="1" ht="30" customHeight="1" outlineLevel="1">
      <c r="A10" s="5"/>
      <c r="B10" s="3"/>
      <c r="C10" s="381"/>
      <c r="D10" s="319">
        <f>Amidaments!H10</f>
        <v>1</v>
      </c>
      <c r="E10" s="386">
        <f>JustificacióPreusFinal!G4</f>
        <v>340.44000000000005</v>
      </c>
      <c r="F10" s="386">
        <f>D10*E10</f>
        <v>340.44000000000005</v>
      </c>
      <c r="G10" s="7"/>
      <c r="H10" s="392"/>
      <c r="I10" s="228"/>
    </row>
    <row r="11" spans="1:10" ht="17" outlineLevel="1">
      <c r="A11" s="201" t="s">
        <v>432</v>
      </c>
      <c r="B11" s="98" t="s">
        <v>2</v>
      </c>
      <c r="C11" s="336" t="s">
        <v>265</v>
      </c>
      <c r="D11"/>
      <c r="E11"/>
      <c r="F11"/>
      <c r="G11" s="1"/>
      <c r="H11" s="118"/>
      <c r="I11" s="46"/>
    </row>
    <row r="12" spans="1:10" ht="34" outlineLevel="1">
      <c r="C12" s="335" t="s">
        <v>264</v>
      </c>
      <c r="D12" s="182"/>
      <c r="E12" s="198"/>
      <c r="F12" s="432"/>
      <c r="G12" s="1"/>
      <c r="H12" s="118"/>
      <c r="I12" s="46"/>
    </row>
    <row r="13" spans="1:10" s="175" customFormat="1" ht="30" customHeight="1" outlineLevel="1">
      <c r="A13" s="5"/>
      <c r="B13" s="3"/>
      <c r="C13" s="333"/>
      <c r="D13" s="319">
        <f>Amidaments!H13</f>
        <v>1</v>
      </c>
      <c r="E13" s="386">
        <f>JustificacióPreusFinal!G5</f>
        <v>450</v>
      </c>
      <c r="F13" s="386">
        <f>D13*E13</f>
        <v>450</v>
      </c>
      <c r="G13" s="7"/>
      <c r="H13" s="392"/>
      <c r="I13" s="228"/>
    </row>
    <row r="14" spans="1:10" ht="17" outlineLevel="1">
      <c r="A14" s="201" t="s">
        <v>429</v>
      </c>
      <c r="B14" s="98" t="s">
        <v>2</v>
      </c>
      <c r="C14" s="336" t="s">
        <v>201</v>
      </c>
      <c r="D14"/>
      <c r="E14"/>
      <c r="F14"/>
      <c r="G14" s="1"/>
      <c r="H14" s="118"/>
      <c r="I14" s="46"/>
    </row>
    <row r="15" spans="1:10" ht="85" outlineLevel="1">
      <c r="C15" s="382" t="s">
        <v>537</v>
      </c>
      <c r="D15" s="182"/>
      <c r="E15" s="198"/>
      <c r="F15" s="432"/>
      <c r="G15" s="1"/>
      <c r="H15" s="118"/>
      <c r="I15" s="46"/>
    </row>
    <row r="16" spans="1:10" s="175" customFormat="1" ht="30" customHeight="1" outlineLevel="1">
      <c r="A16" s="5"/>
      <c r="B16" s="3"/>
      <c r="C16" s="381"/>
      <c r="D16" s="319">
        <f>Amidaments!H16</f>
        <v>1</v>
      </c>
      <c r="E16" s="386">
        <f>JustificacióPreusFinal!G8</f>
        <v>115.53750000000001</v>
      </c>
      <c r="F16" s="386">
        <f>D16*E16</f>
        <v>115.53750000000001</v>
      </c>
      <c r="G16" s="7"/>
      <c r="H16" s="392"/>
      <c r="I16" s="228"/>
    </row>
    <row r="17" spans="1:9" ht="17" outlineLevel="1">
      <c r="A17" s="201" t="s">
        <v>428</v>
      </c>
      <c r="B17" s="98" t="s">
        <v>2</v>
      </c>
      <c r="C17" s="336" t="s">
        <v>536</v>
      </c>
      <c r="D17"/>
      <c r="E17"/>
      <c r="F17"/>
      <c r="G17" s="1"/>
      <c r="H17" s="118"/>
      <c r="I17" s="46"/>
    </row>
    <row r="18" spans="1:9" ht="238" outlineLevel="1">
      <c r="C18" s="382" t="s">
        <v>260</v>
      </c>
      <c r="D18" s="182"/>
      <c r="E18" s="198"/>
      <c r="F18" s="432"/>
      <c r="G18" s="1"/>
      <c r="H18" s="118"/>
      <c r="I18" s="46"/>
    </row>
    <row r="19" spans="1:9" s="175" customFormat="1" ht="30" customHeight="1" outlineLevel="1">
      <c r="A19" s="5"/>
      <c r="B19" s="3"/>
      <c r="C19" s="381"/>
      <c r="D19" s="319">
        <f>Amidaments!H19</f>
        <v>1</v>
      </c>
      <c r="E19" s="386">
        <f>JustificacióPreusFinal!G9</f>
        <v>155.85750000000002</v>
      </c>
      <c r="F19" s="386">
        <f>D19*E19</f>
        <v>155.85750000000002</v>
      </c>
      <c r="G19" s="7"/>
      <c r="H19" s="392"/>
      <c r="I19" s="228"/>
    </row>
    <row r="20" spans="1:9" ht="17" outlineLevel="1">
      <c r="A20" s="201" t="s">
        <v>426</v>
      </c>
      <c r="B20" s="98" t="s">
        <v>2</v>
      </c>
      <c r="C20" s="336" t="s">
        <v>151</v>
      </c>
      <c r="D20"/>
      <c r="E20"/>
      <c r="F20"/>
      <c r="G20" s="1"/>
      <c r="H20" s="118"/>
      <c r="I20" s="46"/>
    </row>
    <row r="21" spans="1:9" ht="170" outlineLevel="1">
      <c r="C21" s="382" t="s">
        <v>150</v>
      </c>
      <c r="D21" s="182"/>
      <c r="E21" s="198"/>
      <c r="F21" s="432"/>
      <c r="G21" s="1"/>
      <c r="H21" s="118"/>
      <c r="I21" s="46"/>
    </row>
    <row r="22" spans="1:9" s="175" customFormat="1" ht="30" customHeight="1" outlineLevel="1">
      <c r="A22" s="5"/>
      <c r="B22" s="3"/>
      <c r="C22" s="381"/>
      <c r="D22" s="319">
        <f>Amidaments!H22</f>
        <v>1</v>
      </c>
      <c r="E22" s="386">
        <v>14</v>
      </c>
      <c r="F22" s="386">
        <f>D22*E22</f>
        <v>14</v>
      </c>
      <c r="G22" s="7"/>
      <c r="H22" s="392"/>
      <c r="I22" s="228"/>
    </row>
    <row r="23" spans="1:9" ht="17" outlineLevel="1">
      <c r="A23" s="201" t="s">
        <v>421</v>
      </c>
      <c r="B23" s="98" t="s">
        <v>2</v>
      </c>
      <c r="C23" s="336" t="s">
        <v>420</v>
      </c>
      <c r="D23"/>
      <c r="E23"/>
      <c r="F23"/>
      <c r="G23" s="1"/>
      <c r="H23" s="118"/>
      <c r="I23" s="46"/>
    </row>
    <row r="24" spans="1:9" ht="68" outlineLevel="1">
      <c r="C24" s="382" t="s">
        <v>535</v>
      </c>
      <c r="D24" s="182"/>
      <c r="E24" s="198"/>
      <c r="F24" s="432"/>
      <c r="G24" s="1"/>
      <c r="H24" s="118"/>
      <c r="I24" s="46"/>
    </row>
    <row r="25" spans="1:9" s="175" customFormat="1" ht="30" customHeight="1" outlineLevel="1">
      <c r="A25" s="5"/>
      <c r="B25" s="3"/>
      <c r="C25" s="381"/>
      <c r="D25" s="319">
        <f>Amidaments!H25</f>
        <v>30</v>
      </c>
      <c r="E25" s="386">
        <v>4.1144999999999996</v>
      </c>
      <c r="F25" s="386">
        <f>D25*E25</f>
        <v>123.43499999999999</v>
      </c>
      <c r="G25" s="7"/>
      <c r="H25" s="392"/>
      <c r="I25" s="228"/>
    </row>
    <row r="26" spans="1:9" ht="17" outlineLevel="1">
      <c r="A26" s="201" t="s">
        <v>419</v>
      </c>
      <c r="B26" s="98" t="s">
        <v>2</v>
      </c>
      <c r="C26" s="437" t="s">
        <v>254</v>
      </c>
      <c r="D26" s="29"/>
      <c r="E26" s="29"/>
      <c r="F26" s="29"/>
      <c r="G26" s="1"/>
      <c r="H26" s="118"/>
      <c r="I26" s="46"/>
    </row>
    <row r="27" spans="1:9" s="175" customFormat="1" ht="30" customHeight="1" outlineLevel="1">
      <c r="A27" s="5"/>
      <c r="B27" s="3"/>
      <c r="C27" s="420"/>
      <c r="D27" s="319">
        <f>Amidaments!H27</f>
        <v>1</v>
      </c>
      <c r="E27" s="386">
        <v>132.22</v>
      </c>
      <c r="F27" s="386">
        <f>D27*E27</f>
        <v>132.22</v>
      </c>
      <c r="G27" s="7"/>
      <c r="H27" s="392"/>
      <c r="I27" s="228"/>
    </row>
    <row r="28" spans="1:9" ht="17" outlineLevel="1">
      <c r="A28" s="201" t="s">
        <v>417</v>
      </c>
      <c r="B28" s="98" t="s">
        <v>2</v>
      </c>
      <c r="C28" s="437" t="s">
        <v>252</v>
      </c>
      <c r="D28" s="29"/>
      <c r="E28" s="29"/>
      <c r="F28" s="29"/>
      <c r="G28" s="1"/>
      <c r="H28" s="118"/>
      <c r="I28" s="46"/>
    </row>
    <row r="29" spans="1:9" s="175" customFormat="1" ht="30" customHeight="1" outlineLevel="1">
      <c r="A29" s="5"/>
      <c r="B29" s="3"/>
      <c r="C29" s="420"/>
      <c r="D29" s="319">
        <f>Amidaments!H29</f>
        <v>1</v>
      </c>
      <c r="E29" s="386">
        <v>10.923999999999999</v>
      </c>
      <c r="F29" s="386">
        <f>D29*E29</f>
        <v>10.923999999999999</v>
      </c>
      <c r="G29" s="7"/>
      <c r="H29" s="392"/>
      <c r="I29" s="228"/>
    </row>
    <row r="30" spans="1:9" ht="17" outlineLevel="1">
      <c r="A30" s="201" t="s">
        <v>534</v>
      </c>
      <c r="B30" s="98" t="s">
        <v>2</v>
      </c>
      <c r="C30" s="336" t="s">
        <v>250</v>
      </c>
      <c r="D30"/>
      <c r="E30"/>
      <c r="F30"/>
      <c r="G30" s="1"/>
      <c r="H30" s="118"/>
      <c r="I30" s="46"/>
    </row>
    <row r="31" spans="1:9" ht="17" outlineLevel="1">
      <c r="C31" s="382" t="s">
        <v>249</v>
      </c>
      <c r="D31" s="29"/>
      <c r="E31" s="29"/>
      <c r="F31" s="29"/>
      <c r="G31" s="1"/>
      <c r="H31" s="118"/>
      <c r="I31" s="46"/>
    </row>
    <row r="32" spans="1:9" s="175" customFormat="1" ht="30" customHeight="1" outlineLevel="1">
      <c r="A32" s="5"/>
      <c r="B32" s="3"/>
      <c r="C32" s="381"/>
      <c r="D32" s="319">
        <f>Amidaments!H32</f>
        <v>1</v>
      </c>
      <c r="E32" s="386">
        <v>8.3850000000000016</v>
      </c>
      <c r="F32" s="386">
        <f>D32*E32</f>
        <v>8.3850000000000016</v>
      </c>
      <c r="G32" s="7"/>
      <c r="H32" s="392"/>
      <c r="I32" s="228"/>
    </row>
    <row r="33" spans="1:9" ht="17" outlineLevel="1">
      <c r="A33" s="201" t="s">
        <v>533</v>
      </c>
      <c r="B33" s="98" t="s">
        <v>2</v>
      </c>
      <c r="C33" s="437" t="str">
        <f>Amidaments!E33</f>
        <v>Borna terra</v>
      </c>
      <c r="D33" s="29"/>
      <c r="E33" s="29"/>
      <c r="F33" s="29"/>
      <c r="G33" s="1"/>
      <c r="H33" s="118"/>
      <c r="I33" s="46"/>
    </row>
    <row r="34" spans="1:9" s="175" customFormat="1" ht="30" customHeight="1" outlineLevel="1">
      <c r="A34" s="5"/>
      <c r="B34" s="3"/>
      <c r="C34" s="420"/>
      <c r="D34" s="319">
        <f>Amidaments!H34</f>
        <v>1</v>
      </c>
      <c r="E34" s="386">
        <v>2.4759000000000002</v>
      </c>
      <c r="F34" s="386">
        <f>D34*E34</f>
        <v>2.4759000000000002</v>
      </c>
      <c r="G34" s="7"/>
      <c r="H34" s="392"/>
      <c r="I34" s="228"/>
    </row>
    <row r="35" spans="1:9" ht="17" outlineLevel="1">
      <c r="A35" s="201" t="s">
        <v>532</v>
      </c>
      <c r="B35" s="98" t="s">
        <v>2</v>
      </c>
      <c r="C35" s="336" t="s">
        <v>245</v>
      </c>
      <c r="D35"/>
      <c r="E35"/>
      <c r="F35"/>
      <c r="G35" s="1"/>
      <c r="H35" s="118"/>
      <c r="I35" s="46"/>
    </row>
    <row r="36" spans="1:9" ht="85" outlineLevel="1">
      <c r="C36" s="382" t="s">
        <v>244</v>
      </c>
      <c r="D36" s="182"/>
      <c r="E36" s="198"/>
      <c r="F36" s="432"/>
      <c r="G36" s="1"/>
      <c r="H36" s="118"/>
      <c r="I36" s="46"/>
    </row>
    <row r="37" spans="1:9" s="175" customFormat="1" ht="30" customHeight="1" outlineLevel="1">
      <c r="A37" s="5"/>
      <c r="B37" s="3"/>
      <c r="C37" s="381"/>
      <c r="D37" s="319">
        <f>Amidaments!H37</f>
        <v>8</v>
      </c>
      <c r="E37" s="386">
        <v>27.68</v>
      </c>
      <c r="F37" s="386">
        <f>D37*E37</f>
        <v>221.44</v>
      </c>
      <c r="G37" s="7"/>
      <c r="H37" s="392"/>
      <c r="I37" s="228"/>
    </row>
    <row r="38" spans="1:9" ht="17" outlineLevel="1">
      <c r="A38" s="201" t="s">
        <v>531</v>
      </c>
      <c r="B38" s="98" t="s">
        <v>2</v>
      </c>
      <c r="C38" s="437" t="s">
        <v>242</v>
      </c>
      <c r="D38" s="29"/>
      <c r="E38" s="29"/>
      <c r="F38" s="29"/>
      <c r="G38" s="1"/>
      <c r="H38" s="118"/>
      <c r="I38" s="46"/>
    </row>
    <row r="39" spans="1:9" s="175" customFormat="1" ht="30" customHeight="1" outlineLevel="1">
      <c r="A39" s="5"/>
      <c r="B39" s="3"/>
      <c r="C39" s="420"/>
      <c r="D39" s="319">
        <f>Amidaments!H39</f>
        <v>1</v>
      </c>
      <c r="E39" s="386">
        <v>3.8544999999999998</v>
      </c>
      <c r="F39" s="386">
        <f>D39*E39</f>
        <v>3.8544999999999998</v>
      </c>
      <c r="G39" s="7"/>
      <c r="H39" s="392"/>
      <c r="I39" s="228"/>
    </row>
    <row r="40" spans="1:9" ht="17" outlineLevel="1">
      <c r="A40" s="201" t="s">
        <v>530</v>
      </c>
      <c r="B40" s="98" t="s">
        <v>2</v>
      </c>
      <c r="C40" s="437" t="s">
        <v>160</v>
      </c>
      <c r="D40" s="29"/>
      <c r="E40" s="29"/>
      <c r="F40" s="29"/>
      <c r="G40" s="1"/>
      <c r="H40" s="118"/>
      <c r="I40" s="46"/>
    </row>
    <row r="41" spans="1:9" s="175" customFormat="1" ht="30" customHeight="1" outlineLevel="1">
      <c r="A41" s="5"/>
      <c r="B41" s="3"/>
      <c r="C41" s="420"/>
      <c r="D41" s="319">
        <f>Amidaments!H41</f>
        <v>1</v>
      </c>
      <c r="E41" s="386">
        <v>2.98</v>
      </c>
      <c r="F41" s="386">
        <f>D41*E41</f>
        <v>2.98</v>
      </c>
      <c r="G41" s="7"/>
      <c r="H41" s="392"/>
      <c r="I41" s="228"/>
    </row>
    <row r="42" spans="1:9" ht="17" outlineLevel="1">
      <c r="A42" s="201" t="s">
        <v>529</v>
      </c>
      <c r="B42" s="98" t="s">
        <v>2</v>
      </c>
      <c r="C42" s="336" t="s">
        <v>239</v>
      </c>
      <c r="D42"/>
      <c r="E42"/>
      <c r="F42"/>
      <c r="G42" s="1"/>
      <c r="H42" s="118"/>
      <c r="I42" s="46"/>
    </row>
    <row r="43" spans="1:9" ht="102" outlineLevel="1">
      <c r="C43" s="382" t="s">
        <v>238</v>
      </c>
      <c r="D43" s="182"/>
      <c r="E43" s="198"/>
      <c r="F43" s="432"/>
      <c r="G43" s="1"/>
      <c r="H43" s="118"/>
      <c r="I43" s="46"/>
    </row>
    <row r="44" spans="1:9" s="175" customFormat="1" ht="30" customHeight="1" outlineLevel="1">
      <c r="A44" s="5"/>
      <c r="B44" s="3"/>
      <c r="C44" s="381"/>
      <c r="D44" s="319">
        <f>Amidaments!H44</f>
        <v>1</v>
      </c>
      <c r="E44" s="321">
        <v>150</v>
      </c>
      <c r="F44" s="384">
        <f>D44*E44</f>
        <v>150</v>
      </c>
      <c r="G44" s="7"/>
      <c r="H44" s="392"/>
      <c r="I44" s="228"/>
    </row>
    <row r="45" spans="1:9" s="175" customFormat="1" ht="40" customHeight="1">
      <c r="A45" s="5"/>
      <c r="B45" s="3"/>
      <c r="C45" s="305" t="s">
        <v>528</v>
      </c>
      <c r="D45" s="319"/>
      <c r="E45" s="7"/>
      <c r="F45" s="431">
        <f>SUM(F7:F44)</f>
        <v>1870.8493999999998</v>
      </c>
      <c r="G45" s="383"/>
      <c r="H45" s="392"/>
      <c r="I45" s="228"/>
    </row>
    <row r="46" spans="1:9" s="203" customFormat="1" ht="20" customHeight="1">
      <c r="A46" s="213" t="s">
        <v>527</v>
      </c>
      <c r="B46" s="411"/>
      <c r="C46" s="415" t="s">
        <v>235</v>
      </c>
      <c r="D46" s="205"/>
      <c r="E46" s="409"/>
      <c r="F46" s="436"/>
      <c r="G46" s="194"/>
      <c r="H46" s="194"/>
      <c r="I46" s="404"/>
    </row>
    <row r="47" spans="1:9" s="421" customFormat="1" ht="20" customHeight="1">
      <c r="A47" s="428" t="s">
        <v>526</v>
      </c>
      <c r="B47" s="430"/>
      <c r="C47" s="435" t="s">
        <v>232</v>
      </c>
      <c r="D47" s="434"/>
      <c r="E47" s="424"/>
      <c r="F47" s="429"/>
      <c r="G47" s="423"/>
      <c r="H47" s="423"/>
      <c r="I47" s="422"/>
    </row>
    <row r="48" spans="1:9" ht="17" outlineLevel="1">
      <c r="A48" s="201" t="s">
        <v>409</v>
      </c>
      <c r="B48" s="98" t="s">
        <v>2</v>
      </c>
      <c r="C48" s="312" t="s">
        <v>230</v>
      </c>
      <c r="D48"/>
      <c r="E48"/>
      <c r="F48"/>
      <c r="G48" s="1"/>
      <c r="H48" s="118"/>
      <c r="I48" s="46"/>
    </row>
    <row r="49" spans="1:9" ht="34" outlineLevel="1">
      <c r="C49" s="311" t="s">
        <v>525</v>
      </c>
      <c r="D49" s="29"/>
      <c r="E49" s="29"/>
      <c r="F49" s="29"/>
      <c r="G49" s="1"/>
      <c r="H49" s="118"/>
      <c r="I49" s="46"/>
    </row>
    <row r="50" spans="1:9" s="175" customFormat="1" ht="30" customHeight="1" outlineLevel="1">
      <c r="A50" s="5"/>
      <c r="B50" s="3"/>
      <c r="C50" s="310"/>
      <c r="D50" s="319">
        <f>Amidaments!H49</f>
        <v>6</v>
      </c>
      <c r="E50" s="7">
        <v>14.425000000000001</v>
      </c>
      <c r="F50" s="386">
        <f>D50*E50</f>
        <v>86.550000000000011</v>
      </c>
      <c r="G50" s="7"/>
      <c r="H50" s="392"/>
      <c r="I50" s="228"/>
    </row>
    <row r="51" spans="1:9" ht="17" outlineLevel="1">
      <c r="A51" s="201" t="s">
        <v>408</v>
      </c>
      <c r="B51" s="98" t="s">
        <v>2</v>
      </c>
      <c r="C51" s="312" t="s">
        <v>524</v>
      </c>
      <c r="F51" s="433"/>
      <c r="G51" s="1"/>
      <c r="H51" s="118"/>
      <c r="I51" s="46"/>
    </row>
    <row r="52" spans="1:9" ht="170" outlineLevel="1">
      <c r="C52" s="311" t="s">
        <v>523</v>
      </c>
      <c r="D52" s="182"/>
      <c r="E52" s="198"/>
      <c r="F52" s="432"/>
      <c r="G52" s="1"/>
      <c r="H52" s="118"/>
      <c r="I52" s="46"/>
    </row>
    <row r="53" spans="1:9" s="175" customFormat="1" ht="30" customHeight="1" outlineLevel="1">
      <c r="A53" s="5"/>
      <c r="B53" s="3"/>
      <c r="C53" s="310"/>
      <c r="D53" s="319">
        <f>Amidaments!H52</f>
        <v>6</v>
      </c>
      <c r="E53" s="7">
        <f>JustificacióPreusFinal!G26</f>
        <v>67.679999999999993</v>
      </c>
      <c r="F53" s="386">
        <f>D53*E53</f>
        <v>406.07999999999993</v>
      </c>
      <c r="G53" s="7"/>
      <c r="H53" s="392"/>
      <c r="I53" s="228"/>
    </row>
    <row r="54" spans="1:9" ht="17" outlineLevel="1">
      <c r="A54" s="201" t="s">
        <v>431</v>
      </c>
      <c r="B54" s="98" t="s">
        <v>2</v>
      </c>
      <c r="C54" s="312" t="s">
        <v>522</v>
      </c>
      <c r="F54" s="433"/>
      <c r="G54" s="1"/>
      <c r="H54" s="118"/>
      <c r="I54" s="46"/>
    </row>
    <row r="55" spans="1:9" ht="136" outlineLevel="1">
      <c r="C55" s="311" t="s">
        <v>521</v>
      </c>
      <c r="D55" s="182"/>
      <c r="E55" s="198"/>
      <c r="F55" s="432"/>
      <c r="G55" s="1"/>
      <c r="H55" s="118"/>
      <c r="I55" s="46"/>
    </row>
    <row r="56" spans="1:9" s="175" customFormat="1" ht="30" customHeight="1" outlineLevel="1">
      <c r="A56" s="5"/>
      <c r="B56" s="3"/>
      <c r="C56" s="310"/>
      <c r="D56" s="319">
        <f>Amidaments!H55</f>
        <v>6</v>
      </c>
      <c r="E56" s="7">
        <f>JustificacióPreusFinal!G6</f>
        <v>67.682142857142864</v>
      </c>
      <c r="F56" s="386">
        <f>D56*E56</f>
        <v>406.09285714285716</v>
      </c>
      <c r="G56" s="7"/>
      <c r="H56" s="392"/>
      <c r="I56" s="228"/>
    </row>
    <row r="57" spans="1:9" ht="17" outlineLevel="1">
      <c r="A57" s="201" t="s">
        <v>425</v>
      </c>
      <c r="B57" s="98" t="s">
        <v>2</v>
      </c>
      <c r="C57" s="336" t="s">
        <v>151</v>
      </c>
      <c r="F57" s="433"/>
      <c r="G57" s="1"/>
      <c r="H57" s="118"/>
      <c r="I57" s="46"/>
    </row>
    <row r="58" spans="1:9" ht="170" outlineLevel="1">
      <c r="C58" s="311" t="s">
        <v>150</v>
      </c>
      <c r="D58" s="182"/>
      <c r="E58" s="198"/>
      <c r="F58" s="432"/>
      <c r="G58" s="1"/>
      <c r="H58" s="118"/>
      <c r="I58" s="46"/>
    </row>
    <row r="59" spans="1:9" s="175" customFormat="1" ht="30" customHeight="1" outlineLevel="1">
      <c r="A59" s="5"/>
      <c r="B59" s="3"/>
      <c r="C59" s="310"/>
      <c r="D59" s="319">
        <f>Amidaments!H58</f>
        <v>6</v>
      </c>
      <c r="E59" s="7">
        <v>14</v>
      </c>
      <c r="F59" s="386">
        <f>D59*E59</f>
        <v>84</v>
      </c>
      <c r="G59" s="7"/>
      <c r="H59" s="392"/>
      <c r="I59" s="228"/>
    </row>
    <row r="60" spans="1:9" ht="17" outlineLevel="1">
      <c r="A60" s="201" t="s">
        <v>406</v>
      </c>
      <c r="B60" s="98" t="s">
        <v>2</v>
      </c>
      <c r="C60" s="312" t="s">
        <v>405</v>
      </c>
      <c r="F60" s="433"/>
      <c r="G60" s="1"/>
      <c r="H60" s="118"/>
      <c r="I60" s="46"/>
    </row>
    <row r="61" spans="1:9" ht="85" outlineLevel="1">
      <c r="C61" s="311" t="s">
        <v>211</v>
      </c>
      <c r="D61" s="182"/>
      <c r="E61" s="198"/>
      <c r="F61" s="432"/>
      <c r="G61" s="1"/>
      <c r="H61" s="118"/>
      <c r="I61" s="46"/>
    </row>
    <row r="62" spans="1:9" s="175" customFormat="1" ht="30" customHeight="1" outlineLevel="1">
      <c r="A62" s="5"/>
      <c r="B62" s="3"/>
      <c r="C62" s="310"/>
      <c r="D62" s="319">
        <f>Amidaments!H61</f>
        <v>6</v>
      </c>
      <c r="E62" s="7">
        <v>8.7550000000000008</v>
      </c>
      <c r="F62" s="386">
        <f>D62*E62</f>
        <v>52.53</v>
      </c>
      <c r="G62" s="7"/>
      <c r="H62" s="392"/>
      <c r="I62" s="228"/>
    </row>
    <row r="63" spans="1:9" ht="17" outlineLevel="1">
      <c r="A63" s="201" t="s">
        <v>403</v>
      </c>
      <c r="B63" s="98" t="s">
        <v>2</v>
      </c>
      <c r="C63" s="312" t="s">
        <v>222</v>
      </c>
      <c r="F63" s="433"/>
      <c r="G63" s="1"/>
      <c r="H63" s="118"/>
      <c r="I63" s="46"/>
    </row>
    <row r="64" spans="1:9" ht="34" outlineLevel="1">
      <c r="C64" s="311" t="s">
        <v>164</v>
      </c>
      <c r="D64" s="182"/>
      <c r="E64" s="198"/>
      <c r="F64" s="432"/>
      <c r="G64" s="1"/>
      <c r="H64" s="118"/>
      <c r="I64" s="46"/>
    </row>
    <row r="65" spans="1:9" s="175" customFormat="1" ht="30" customHeight="1" outlineLevel="1">
      <c r="A65" s="5"/>
      <c r="B65" s="3"/>
      <c r="C65" s="310"/>
      <c r="D65" s="319">
        <f>Amidaments!H64</f>
        <v>6</v>
      </c>
      <c r="E65" s="7">
        <v>7.7420000000000009</v>
      </c>
      <c r="F65" s="386">
        <f>D65*E65</f>
        <v>46.452000000000005</v>
      </c>
      <c r="G65" s="7"/>
      <c r="H65" s="392"/>
      <c r="I65" s="228"/>
    </row>
    <row r="66" spans="1:9" ht="17" outlineLevel="1">
      <c r="A66" s="201" t="s">
        <v>400</v>
      </c>
      <c r="B66" s="98" t="s">
        <v>2</v>
      </c>
      <c r="C66" s="312" t="s">
        <v>220</v>
      </c>
      <c r="F66" s="433"/>
      <c r="G66" s="1"/>
      <c r="H66" s="118"/>
      <c r="I66" s="46"/>
    </row>
    <row r="67" spans="1:9" ht="34" outlineLevel="1">
      <c r="C67" s="377" t="s">
        <v>162</v>
      </c>
      <c r="D67" s="182"/>
      <c r="E67" s="198"/>
      <c r="F67" s="432"/>
      <c r="G67" s="1"/>
      <c r="H67" s="118"/>
      <c r="I67" s="46"/>
    </row>
    <row r="68" spans="1:9" s="175" customFormat="1" ht="30" customHeight="1" outlineLevel="1">
      <c r="A68" s="5"/>
      <c r="B68" s="3"/>
      <c r="C68" s="376"/>
      <c r="D68" s="319">
        <f>Amidaments!H67</f>
        <v>6</v>
      </c>
      <c r="E68" s="321">
        <v>5.65</v>
      </c>
      <c r="F68" s="384">
        <f>D68*E68</f>
        <v>33.900000000000006</v>
      </c>
      <c r="G68" s="7"/>
      <c r="H68" s="392"/>
      <c r="I68" s="228"/>
    </row>
    <row r="69" spans="1:9" s="175" customFormat="1" ht="40" customHeight="1">
      <c r="A69" s="5"/>
      <c r="B69" s="3"/>
      <c r="C69" s="305" t="s">
        <v>520</v>
      </c>
      <c r="D69" s="319"/>
      <c r="E69" s="7"/>
      <c r="F69" s="431">
        <f>SUM(F50:F68)</f>
        <v>1115.6048571428571</v>
      </c>
      <c r="G69" s="7"/>
      <c r="I69" s="228"/>
    </row>
    <row r="70" spans="1:9" s="421" customFormat="1" ht="20" customHeight="1">
      <c r="A70" s="428" t="s">
        <v>519</v>
      </c>
      <c r="B70" s="430" t="s">
        <v>2</v>
      </c>
      <c r="C70" s="426" t="s">
        <v>217</v>
      </c>
      <c r="D70" s="425"/>
      <c r="E70" s="424"/>
      <c r="F70" s="429"/>
      <c r="G70" s="423"/>
      <c r="H70" s="423"/>
      <c r="I70" s="422"/>
    </row>
    <row r="71" spans="1:9" ht="17" outlineLevel="1">
      <c r="A71" s="201" t="s">
        <v>397</v>
      </c>
      <c r="B71" s="98" t="s">
        <v>2</v>
      </c>
      <c r="C71" s="420" t="s">
        <v>216</v>
      </c>
      <c r="D71"/>
      <c r="E71"/>
      <c r="F71"/>
      <c r="G71" s="1"/>
      <c r="H71" s="118"/>
      <c r="I71" s="46"/>
    </row>
    <row r="72" spans="1:9" ht="51" outlineLevel="1">
      <c r="C72" s="311" t="s">
        <v>215</v>
      </c>
      <c r="D72" s="29"/>
      <c r="E72" s="29"/>
      <c r="F72" s="29"/>
      <c r="G72" s="1"/>
      <c r="H72" s="118"/>
      <c r="I72" s="46"/>
    </row>
    <row r="73" spans="1:9" s="175" customFormat="1" ht="30" customHeight="1" outlineLevel="1">
      <c r="A73" s="5"/>
      <c r="B73" s="3"/>
      <c r="C73" s="310"/>
      <c r="D73" s="319">
        <f>Amidaments!H71</f>
        <v>7</v>
      </c>
      <c r="E73" s="7">
        <v>13.96</v>
      </c>
      <c r="F73" s="7">
        <f>D73*E73</f>
        <v>97.72</v>
      </c>
      <c r="G73" s="7"/>
      <c r="H73" s="392"/>
      <c r="I73" s="228"/>
    </row>
    <row r="74" spans="1:9" ht="17" outlineLevel="1">
      <c r="A74" s="201" t="s">
        <v>430</v>
      </c>
      <c r="B74" s="98" t="s">
        <v>2</v>
      </c>
      <c r="C74" s="420" t="s">
        <v>214</v>
      </c>
      <c r="E74" s="15"/>
      <c r="G74" s="1"/>
      <c r="H74" s="118"/>
      <c r="I74" s="46"/>
    </row>
    <row r="75" spans="1:9" ht="136" outlineLevel="1">
      <c r="C75" s="311" t="s">
        <v>518</v>
      </c>
      <c r="D75" s="182"/>
      <c r="E75" s="355"/>
      <c r="F75" s="198"/>
      <c r="G75" s="1"/>
      <c r="H75" s="118"/>
      <c r="I75" s="46"/>
    </row>
    <row r="76" spans="1:9" s="175" customFormat="1" ht="30" customHeight="1" outlineLevel="1">
      <c r="A76" s="5"/>
      <c r="B76" s="3"/>
      <c r="C76" s="310"/>
      <c r="D76" s="319">
        <f>Amidaments!H74</f>
        <v>7</v>
      </c>
      <c r="E76" s="7">
        <f>JustificacióPreusFinal!G6</f>
        <v>67.682142857142864</v>
      </c>
      <c r="F76" s="7">
        <f>D76*E76</f>
        <v>473.77500000000003</v>
      </c>
      <c r="G76" s="7"/>
      <c r="H76" s="392"/>
      <c r="I76" s="228"/>
    </row>
    <row r="77" spans="1:9" ht="17" outlineLevel="1">
      <c r="A77" s="201" t="s">
        <v>424</v>
      </c>
      <c r="B77" s="98" t="s">
        <v>2</v>
      </c>
      <c r="C77" s="336" t="s">
        <v>151</v>
      </c>
      <c r="E77" s="15"/>
      <c r="G77" s="1"/>
      <c r="H77" s="118"/>
      <c r="I77" s="46"/>
    </row>
    <row r="78" spans="1:9" ht="170" outlineLevel="1">
      <c r="C78" s="311" t="s">
        <v>150</v>
      </c>
      <c r="D78" s="182"/>
      <c r="E78" s="355"/>
      <c r="F78" s="198"/>
      <c r="G78" s="1"/>
      <c r="H78" s="118"/>
      <c r="I78" s="46"/>
    </row>
    <row r="79" spans="1:9" s="175" customFormat="1" ht="30" customHeight="1" outlineLevel="1">
      <c r="A79" s="5"/>
      <c r="B79" s="3"/>
      <c r="C79" s="310"/>
      <c r="D79" s="319">
        <f>Amidaments!H77</f>
        <v>7</v>
      </c>
      <c r="E79" s="7">
        <v>14</v>
      </c>
      <c r="F79" s="7">
        <f>D79*E79</f>
        <v>98</v>
      </c>
      <c r="G79" s="7"/>
      <c r="H79" s="392"/>
      <c r="I79" s="228"/>
    </row>
    <row r="80" spans="1:9" ht="17" outlineLevel="1">
      <c r="A80" s="201" t="s">
        <v>404</v>
      </c>
      <c r="B80" s="98" t="s">
        <v>2</v>
      </c>
      <c r="C80" s="420" t="s">
        <v>212</v>
      </c>
      <c r="E80" s="15"/>
      <c r="G80" s="1"/>
      <c r="H80" s="118"/>
      <c r="I80" s="46"/>
    </row>
    <row r="81" spans="1:9" ht="85" outlineLevel="1">
      <c r="C81" s="311" t="s">
        <v>211</v>
      </c>
      <c r="D81" s="182"/>
      <c r="E81" s="355"/>
      <c r="F81" s="198"/>
      <c r="G81" s="1"/>
      <c r="H81" s="118"/>
      <c r="I81" s="46"/>
    </row>
    <row r="82" spans="1:9" s="175" customFormat="1" ht="30" customHeight="1" outlineLevel="1">
      <c r="A82" s="5"/>
      <c r="B82" s="3"/>
      <c r="C82" s="310"/>
      <c r="D82" s="319">
        <f>Amidaments!H80</f>
        <v>7</v>
      </c>
      <c r="E82" s="7">
        <v>8.7550000000000008</v>
      </c>
      <c r="F82" s="7">
        <f>D82*E82</f>
        <v>61.285000000000004</v>
      </c>
      <c r="G82" s="7"/>
      <c r="H82" s="392"/>
      <c r="I82" s="228"/>
    </row>
    <row r="83" spans="1:9" ht="17" outlineLevel="1">
      <c r="A83" s="201" t="s">
        <v>402</v>
      </c>
      <c r="B83" s="98" t="s">
        <v>2</v>
      </c>
      <c r="C83" s="420" t="s">
        <v>210</v>
      </c>
      <c r="E83" s="15"/>
      <c r="G83" s="1"/>
      <c r="H83" s="118"/>
      <c r="I83" s="46"/>
    </row>
    <row r="84" spans="1:9" ht="15" customHeight="1" outlineLevel="1">
      <c r="C84" s="311" t="s">
        <v>164</v>
      </c>
      <c r="D84" s="182"/>
      <c r="E84" s="355"/>
      <c r="F84" s="198"/>
      <c r="G84" s="1"/>
      <c r="H84" s="118"/>
      <c r="I84" s="46"/>
    </row>
    <row r="85" spans="1:9" s="175" customFormat="1" ht="30" customHeight="1" outlineLevel="1">
      <c r="A85" s="5"/>
      <c r="B85" s="3"/>
      <c r="C85" s="310"/>
      <c r="D85" s="319">
        <f>Amidaments!H83</f>
        <v>7</v>
      </c>
      <c r="E85" s="7">
        <v>7.7420000000000009</v>
      </c>
      <c r="F85" s="7">
        <f>D85*E85</f>
        <v>54.194000000000003</v>
      </c>
      <c r="G85" s="7"/>
      <c r="H85" s="392"/>
      <c r="I85" s="228"/>
    </row>
    <row r="86" spans="1:9" ht="17" outlineLevel="1">
      <c r="A86" s="201" t="s">
        <v>399</v>
      </c>
      <c r="B86" s="98" t="s">
        <v>2</v>
      </c>
      <c r="C86" s="420" t="s">
        <v>209</v>
      </c>
      <c r="E86" s="15"/>
      <c r="G86" s="1"/>
      <c r="H86" s="118"/>
      <c r="I86" s="46"/>
    </row>
    <row r="87" spans="1:9" ht="34" outlineLevel="1">
      <c r="C87" s="377" t="s">
        <v>162</v>
      </c>
      <c r="D87" s="182"/>
      <c r="E87" s="355"/>
      <c r="F87" s="198"/>
      <c r="G87" s="160"/>
      <c r="H87" s="118"/>
    </row>
    <row r="88" spans="1:9" s="175" customFormat="1" ht="30" customHeight="1" outlineLevel="1">
      <c r="A88" s="5"/>
      <c r="B88" s="3"/>
      <c r="C88" s="310"/>
      <c r="D88" s="319">
        <f>Amidaments!H86</f>
        <v>7</v>
      </c>
      <c r="E88" s="321">
        <v>5.65</v>
      </c>
      <c r="F88" s="321">
        <f>D88*E88</f>
        <v>39.550000000000004</v>
      </c>
      <c r="G88" s="7"/>
      <c r="H88" s="392"/>
    </row>
    <row r="89" spans="1:9" s="175" customFormat="1" ht="40" customHeight="1">
      <c r="A89" s="5"/>
      <c r="B89" s="3"/>
      <c r="C89" s="305" t="s">
        <v>517</v>
      </c>
      <c r="D89" s="319"/>
      <c r="E89" s="7"/>
      <c r="F89" s="304">
        <f>SUM(F73:F88)</f>
        <v>824.52399999999989</v>
      </c>
      <c r="G89" s="7"/>
      <c r="H89" s="392"/>
    </row>
    <row r="90" spans="1:9" s="421" customFormat="1" ht="20" customHeight="1">
      <c r="A90" s="428" t="s">
        <v>516</v>
      </c>
      <c r="B90" s="427"/>
      <c r="C90" s="426" t="s">
        <v>206</v>
      </c>
      <c r="D90" s="425"/>
      <c r="E90" s="424"/>
      <c r="F90" s="424"/>
      <c r="G90" s="423"/>
      <c r="H90" s="423"/>
      <c r="I90" s="422"/>
    </row>
    <row r="91" spans="1:9" ht="17" outlineLevel="1">
      <c r="A91" s="418" t="s">
        <v>395</v>
      </c>
      <c r="B91" s="419" t="s">
        <v>2</v>
      </c>
      <c r="C91" s="312" t="s">
        <v>205</v>
      </c>
      <c r="D91"/>
      <c r="E91"/>
      <c r="F91"/>
      <c r="G91" s="1"/>
      <c r="H91" s="46"/>
      <c r="I91" s="46"/>
    </row>
    <row r="92" spans="1:9" ht="51" outlineLevel="1">
      <c r="A92" s="418"/>
      <c r="B92" s="419"/>
      <c r="C92" s="311" t="s">
        <v>204</v>
      </c>
      <c r="D92" s="29"/>
      <c r="E92" s="29"/>
      <c r="F92" s="29"/>
      <c r="G92" s="1"/>
      <c r="H92" s="46"/>
      <c r="I92" s="46"/>
    </row>
    <row r="93" spans="1:9" s="175" customFormat="1" ht="30" customHeight="1" outlineLevel="1">
      <c r="A93" s="418"/>
      <c r="B93" s="119"/>
      <c r="C93" s="310"/>
      <c r="D93" s="319">
        <f>Amidaments!H90</f>
        <v>1</v>
      </c>
      <c r="E93" s="7">
        <f>JustificacióPreusFinal!G37</f>
        <v>17.57</v>
      </c>
      <c r="F93" s="7">
        <f>D93*E93</f>
        <v>17.57</v>
      </c>
      <c r="G93" s="7"/>
      <c r="H93" s="228"/>
      <c r="I93" s="228"/>
    </row>
    <row r="94" spans="1:9" ht="17" outlineLevel="1">
      <c r="A94" s="418" t="s">
        <v>423</v>
      </c>
      <c r="B94" s="419" t="s">
        <v>2</v>
      </c>
      <c r="C94" s="336" t="s">
        <v>151</v>
      </c>
      <c r="E94" s="1"/>
      <c r="G94" s="1"/>
      <c r="H94" s="46"/>
      <c r="I94" s="46"/>
    </row>
    <row r="95" spans="1:9" ht="170" outlineLevel="1">
      <c r="A95" s="418"/>
      <c r="B95" s="419"/>
      <c r="C95" s="311" t="s">
        <v>150</v>
      </c>
      <c r="D95" s="182"/>
      <c r="E95" s="181"/>
      <c r="F95" s="198"/>
      <c r="G95" s="1"/>
      <c r="H95" s="46"/>
      <c r="I95" s="46"/>
    </row>
    <row r="96" spans="1:9" s="175" customFormat="1" ht="30" customHeight="1" outlineLevel="1">
      <c r="A96" s="418"/>
      <c r="B96" s="119"/>
      <c r="C96" s="310"/>
      <c r="D96" s="319">
        <f>Amidaments!H93</f>
        <v>1</v>
      </c>
      <c r="E96" s="7">
        <v>14</v>
      </c>
      <c r="F96" s="7">
        <f>D96*E96</f>
        <v>14</v>
      </c>
      <c r="G96" s="7"/>
      <c r="H96" s="228"/>
      <c r="I96" s="228"/>
    </row>
    <row r="97" spans="1:12" ht="17" outlineLevel="1">
      <c r="A97" s="418" t="s">
        <v>394</v>
      </c>
      <c r="B97" s="419" t="s">
        <v>2</v>
      </c>
      <c r="C97" s="420" t="s">
        <v>203</v>
      </c>
      <c r="E97" s="1"/>
      <c r="G97" s="1"/>
      <c r="H97" s="46"/>
      <c r="I97" s="46"/>
    </row>
    <row r="98" spans="1:12" ht="204" outlineLevel="1">
      <c r="A98" s="418"/>
      <c r="B98" s="419"/>
      <c r="C98" s="340" t="s">
        <v>515</v>
      </c>
      <c r="D98" s="182"/>
      <c r="E98" s="181"/>
      <c r="F98" s="198"/>
      <c r="G98" s="1"/>
      <c r="H98" s="46"/>
      <c r="I98" s="46"/>
    </row>
    <row r="99" spans="1:12" s="175" customFormat="1" ht="30" customHeight="1" outlineLevel="1">
      <c r="A99" s="418"/>
      <c r="B99" s="119"/>
      <c r="C99" s="381"/>
      <c r="D99" s="319">
        <f>Amidaments!H96</f>
        <v>1</v>
      </c>
      <c r="E99" s="7">
        <f>JustificacióPreusFinal!G38</f>
        <v>272.08499999999998</v>
      </c>
      <c r="F99" s="7">
        <f>D99*E99</f>
        <v>272.08499999999998</v>
      </c>
      <c r="G99" s="7"/>
      <c r="H99" s="228"/>
      <c r="I99" s="228"/>
    </row>
    <row r="100" spans="1:12" ht="17" outlineLevel="1">
      <c r="A100" s="418" t="s">
        <v>393</v>
      </c>
      <c r="B100" s="419" t="s">
        <v>2</v>
      </c>
      <c r="C100" s="420" t="s">
        <v>201</v>
      </c>
      <c r="E100" s="1"/>
      <c r="G100" s="1"/>
      <c r="H100" s="46"/>
      <c r="I100" s="46"/>
    </row>
    <row r="101" spans="1:12" ht="85" outlineLevel="1">
      <c r="A101" s="418"/>
      <c r="B101" s="419"/>
      <c r="C101" s="382" t="s">
        <v>200</v>
      </c>
      <c r="D101" s="182"/>
      <c r="E101" s="181"/>
      <c r="F101" s="198"/>
      <c r="G101" s="104"/>
      <c r="H101" s="46"/>
      <c r="I101" s="46"/>
    </row>
    <row r="102" spans="1:12" s="175" customFormat="1" ht="30" customHeight="1" outlineLevel="1">
      <c r="A102" s="418"/>
      <c r="B102" s="119"/>
      <c r="C102" s="381"/>
      <c r="D102" s="319">
        <f>Amidaments!H99</f>
        <v>1</v>
      </c>
      <c r="E102" s="321">
        <f>JustificacióPreusFinal!G39</f>
        <v>115.53750000000001</v>
      </c>
      <c r="F102" s="321">
        <f>D102*E102</f>
        <v>115.53750000000001</v>
      </c>
      <c r="G102" s="383"/>
      <c r="H102" s="228"/>
      <c r="I102" s="228"/>
    </row>
    <row r="103" spans="1:12" s="175" customFormat="1" ht="40" customHeight="1">
      <c r="A103" s="418"/>
      <c r="B103" s="119"/>
      <c r="C103" s="305" t="s">
        <v>514</v>
      </c>
      <c r="D103" s="319"/>
      <c r="E103" s="7"/>
      <c r="F103" s="304">
        <f>SUM(F93:F102)</f>
        <v>419.1925</v>
      </c>
      <c r="G103" s="383"/>
      <c r="H103" s="228"/>
      <c r="I103" s="228"/>
    </row>
    <row r="104" spans="1:12" s="337" customFormat="1" ht="20" customHeight="1">
      <c r="A104" s="283" t="s">
        <v>513</v>
      </c>
      <c r="B104" s="417"/>
      <c r="C104" s="416" t="s">
        <v>198</v>
      </c>
      <c r="D104" s="369"/>
      <c r="E104" s="239"/>
      <c r="F104" s="239"/>
      <c r="G104" s="237"/>
      <c r="H104" s="237"/>
      <c r="I104" s="338"/>
    </row>
    <row r="105" spans="1:12" s="203" customFormat="1" ht="20" customHeight="1">
      <c r="A105" s="213" t="s">
        <v>512</v>
      </c>
      <c r="B105" s="413"/>
      <c r="C105" s="415" t="s">
        <v>511</v>
      </c>
      <c r="D105" s="205"/>
      <c r="E105" s="409"/>
      <c r="F105" s="409"/>
      <c r="G105" s="194"/>
      <c r="H105" s="194"/>
      <c r="I105" s="404"/>
    </row>
    <row r="106" spans="1:12" ht="17" outlineLevel="1">
      <c r="A106" s="201" t="s">
        <v>392</v>
      </c>
      <c r="B106" s="98" t="s">
        <v>2</v>
      </c>
      <c r="C106" s="312" t="s">
        <v>195</v>
      </c>
      <c r="D106"/>
      <c r="E106"/>
      <c r="F106"/>
      <c r="G106" s="1"/>
      <c r="H106" s="46"/>
      <c r="I106" s="46"/>
      <c r="L106" s="143"/>
    </row>
    <row r="107" spans="1:12" ht="153" outlineLevel="1">
      <c r="C107" s="311" t="s">
        <v>510</v>
      </c>
      <c r="D107" s="29"/>
      <c r="E107" s="29"/>
      <c r="F107" s="29"/>
      <c r="G107" s="1"/>
      <c r="H107" s="46"/>
      <c r="I107" s="46"/>
      <c r="L107" s="143"/>
    </row>
    <row r="108" spans="1:12" s="175" customFormat="1" ht="30" customHeight="1" outlineLevel="1">
      <c r="A108" s="5"/>
      <c r="B108" s="3"/>
      <c r="C108" s="310"/>
      <c r="D108" s="319">
        <f>Amidaments!H104</f>
        <v>54</v>
      </c>
      <c r="E108" s="7">
        <f>JustificacióPreusFinal!G40</f>
        <v>44.302500000000009</v>
      </c>
      <c r="F108" s="7">
        <f>D108*E108</f>
        <v>2392.3350000000005</v>
      </c>
      <c r="G108" s="7"/>
      <c r="H108" s="228"/>
      <c r="I108" s="228"/>
      <c r="L108" s="414"/>
    </row>
    <row r="109" spans="1:12" ht="17" outlineLevel="1">
      <c r="A109" s="201" t="s">
        <v>391</v>
      </c>
      <c r="B109" s="98" t="s">
        <v>2</v>
      </c>
      <c r="C109" s="312" t="s">
        <v>193</v>
      </c>
      <c r="E109" s="1"/>
      <c r="G109" s="1"/>
      <c r="H109" s="46"/>
      <c r="I109" s="46"/>
    </row>
    <row r="110" spans="1:12" ht="187" outlineLevel="1">
      <c r="C110" s="311" t="s">
        <v>192</v>
      </c>
      <c r="D110" s="182"/>
      <c r="E110" s="181"/>
      <c r="F110" s="198"/>
      <c r="G110" s="1"/>
      <c r="H110" s="46"/>
      <c r="I110" s="46"/>
    </row>
    <row r="111" spans="1:12" s="175" customFormat="1" ht="30" customHeight="1" outlineLevel="1">
      <c r="A111" s="5"/>
      <c r="B111" s="3"/>
      <c r="C111" s="310"/>
      <c r="D111" s="319">
        <f>Amidaments!H107</f>
        <v>28</v>
      </c>
      <c r="E111" s="7">
        <f>JustificacióPreusFinal!G41</f>
        <v>63.982500000000002</v>
      </c>
      <c r="F111" s="7">
        <f>D111*E111</f>
        <v>1791.51</v>
      </c>
      <c r="G111" s="7"/>
      <c r="H111" s="228"/>
      <c r="I111" s="228"/>
    </row>
    <row r="112" spans="1:12" ht="17" outlineLevel="1">
      <c r="A112" s="201" t="s">
        <v>389</v>
      </c>
      <c r="B112" s="98" t="s">
        <v>2</v>
      </c>
      <c r="C112" s="312" t="s">
        <v>191</v>
      </c>
      <c r="E112" s="1"/>
      <c r="G112" s="1"/>
      <c r="H112" s="46"/>
      <c r="I112" s="46"/>
    </row>
    <row r="113" spans="1:9" ht="68" outlineLevel="1">
      <c r="C113" s="377" t="s">
        <v>190</v>
      </c>
      <c r="D113" s="182"/>
      <c r="E113" s="181"/>
      <c r="F113" s="198"/>
      <c r="G113" s="1"/>
      <c r="H113" s="46"/>
      <c r="I113" s="46"/>
    </row>
    <row r="114" spans="1:9" s="175" customFormat="1" ht="30" customHeight="1" outlineLevel="1">
      <c r="A114" s="5"/>
      <c r="B114" s="3"/>
      <c r="C114" s="376"/>
      <c r="D114" s="319">
        <f>Amidaments!H110</f>
        <v>28</v>
      </c>
      <c r="E114" s="7">
        <f>JustificacióPreusFinal!G42</f>
        <v>0.97500000000000009</v>
      </c>
      <c r="F114" s="7">
        <f>D114*E114</f>
        <v>27.300000000000004</v>
      </c>
      <c r="G114" s="7"/>
      <c r="H114" s="228"/>
      <c r="I114" s="228"/>
    </row>
    <row r="115" spans="1:9" ht="17" outlineLevel="1">
      <c r="A115" s="201" t="s">
        <v>387</v>
      </c>
      <c r="B115" s="98" t="s">
        <v>2</v>
      </c>
      <c r="C115" s="312" t="s">
        <v>189</v>
      </c>
      <c r="E115" s="1"/>
      <c r="G115" s="1"/>
      <c r="H115" s="46"/>
      <c r="I115" s="46"/>
    </row>
    <row r="116" spans="1:9" ht="204" outlineLevel="1">
      <c r="C116" s="311" t="s">
        <v>509</v>
      </c>
      <c r="D116" s="182"/>
      <c r="E116" s="181"/>
      <c r="F116" s="198"/>
      <c r="G116" s="1"/>
      <c r="H116" s="46"/>
      <c r="I116" s="46"/>
    </row>
    <row r="117" spans="1:9" s="175" customFormat="1" ht="30" customHeight="1" outlineLevel="1">
      <c r="A117" s="5"/>
      <c r="B117" s="3"/>
      <c r="C117" s="310"/>
      <c r="D117" s="319">
        <f>Amidaments!H113</f>
        <v>1</v>
      </c>
      <c r="E117" s="7">
        <f>JustificacióPreusFinal!G43</f>
        <v>319.10250000000002</v>
      </c>
      <c r="F117" s="7">
        <f>D117*E117</f>
        <v>319.10250000000002</v>
      </c>
      <c r="G117" s="7"/>
      <c r="H117" s="228"/>
      <c r="I117" s="228"/>
    </row>
    <row r="118" spans="1:9" ht="17" outlineLevel="1">
      <c r="A118" s="201" t="s">
        <v>386</v>
      </c>
      <c r="B118" s="98" t="s">
        <v>2</v>
      </c>
      <c r="C118" s="312" t="s">
        <v>187</v>
      </c>
      <c r="E118" s="1"/>
      <c r="G118" s="1"/>
      <c r="H118" s="46"/>
      <c r="I118" s="46"/>
    </row>
    <row r="119" spans="1:9" ht="238" outlineLevel="1">
      <c r="C119" s="311" t="s">
        <v>186</v>
      </c>
      <c r="D119" s="182"/>
      <c r="E119" s="181"/>
      <c r="F119" s="198"/>
      <c r="G119" s="1"/>
      <c r="H119" s="46"/>
      <c r="I119" s="46"/>
    </row>
    <row r="120" spans="1:9" s="175" customFormat="1" ht="30" customHeight="1" outlineLevel="1">
      <c r="A120" s="5"/>
      <c r="B120" s="3"/>
      <c r="C120" s="310"/>
      <c r="D120" s="319">
        <f>Amidaments!H116</f>
        <v>8</v>
      </c>
      <c r="E120" s="7">
        <f>JustificacióPreusFinal!G44</f>
        <v>56.602499999999999</v>
      </c>
      <c r="F120" s="7">
        <f>D120*E120</f>
        <v>452.82</v>
      </c>
      <c r="G120" s="7"/>
      <c r="H120" s="228"/>
      <c r="I120" s="228"/>
    </row>
    <row r="121" spans="1:9" ht="17" outlineLevel="1">
      <c r="A121" s="201" t="s">
        <v>384</v>
      </c>
      <c r="B121" s="98" t="s">
        <v>2</v>
      </c>
      <c r="C121" s="312" t="s">
        <v>185</v>
      </c>
      <c r="E121" s="1"/>
      <c r="G121" s="1"/>
      <c r="H121" s="46"/>
      <c r="I121" s="46"/>
    </row>
    <row r="122" spans="1:9" ht="204" outlineLevel="1">
      <c r="C122" s="311" t="s">
        <v>508</v>
      </c>
      <c r="D122" s="182"/>
      <c r="E122" s="181"/>
      <c r="F122" s="198"/>
      <c r="G122" s="1"/>
      <c r="H122" s="46"/>
      <c r="I122" s="46"/>
    </row>
    <row r="123" spans="1:9" s="175" customFormat="1" ht="30" customHeight="1" outlineLevel="1">
      <c r="A123" s="5"/>
      <c r="B123" s="3"/>
      <c r="C123" s="310"/>
      <c r="D123" s="319">
        <f>Amidaments!H119</f>
        <v>6</v>
      </c>
      <c r="E123" s="7">
        <f>JustificacióPreusFinal!G45</f>
        <v>153.72749999999999</v>
      </c>
      <c r="F123" s="7">
        <f>D123*E123</f>
        <v>922.36500000000001</v>
      </c>
      <c r="G123" s="7"/>
      <c r="H123" s="228"/>
      <c r="I123" s="228"/>
    </row>
    <row r="124" spans="1:9" ht="17" outlineLevel="1">
      <c r="A124" s="201" t="s">
        <v>383</v>
      </c>
      <c r="B124" s="98" t="s">
        <v>2</v>
      </c>
      <c r="C124" s="312" t="s">
        <v>183</v>
      </c>
      <c r="E124" s="1"/>
      <c r="G124" s="1"/>
      <c r="H124" s="46"/>
      <c r="I124" s="46"/>
    </row>
    <row r="125" spans="1:9" ht="187" outlineLevel="1">
      <c r="C125" s="311" t="s">
        <v>182</v>
      </c>
      <c r="D125" s="182"/>
      <c r="E125" s="181"/>
      <c r="F125" s="198"/>
      <c r="G125" s="1"/>
      <c r="H125" s="46"/>
      <c r="I125" s="46"/>
    </row>
    <row r="126" spans="1:9" s="175" customFormat="1" ht="30" customHeight="1" outlineLevel="1">
      <c r="A126" s="5"/>
      <c r="B126" s="3"/>
      <c r="C126" s="310"/>
      <c r="D126" s="319">
        <f>Amidaments!H122</f>
        <v>5</v>
      </c>
      <c r="E126" s="7">
        <f>JustificacióPreusFinal!G46</f>
        <v>204.255</v>
      </c>
      <c r="F126" s="7">
        <f>D126*E126</f>
        <v>1021.275</v>
      </c>
      <c r="G126" s="7"/>
      <c r="H126" s="228"/>
      <c r="I126" s="228"/>
    </row>
    <row r="127" spans="1:9" ht="17" outlineLevel="1">
      <c r="A127" s="201" t="s">
        <v>381</v>
      </c>
      <c r="B127" s="98" t="s">
        <v>2</v>
      </c>
      <c r="C127" s="312" t="s">
        <v>507</v>
      </c>
      <c r="E127" s="1"/>
      <c r="G127" s="1"/>
      <c r="H127" s="46"/>
      <c r="I127" s="46"/>
    </row>
    <row r="128" spans="1:9" ht="119" outlineLevel="1">
      <c r="C128" s="311" t="s">
        <v>180</v>
      </c>
      <c r="D128" s="182"/>
      <c r="E128" s="181"/>
      <c r="F128" s="198"/>
      <c r="G128" s="1"/>
      <c r="H128" s="46"/>
      <c r="I128" s="46"/>
    </row>
    <row r="129" spans="1:9" s="175" customFormat="1" ht="30" customHeight="1" outlineLevel="1">
      <c r="A129" s="5"/>
      <c r="B129" s="3"/>
      <c r="C129" s="310"/>
      <c r="D129" s="319">
        <f>Amidaments!H125</f>
        <v>9</v>
      </c>
      <c r="E129" s="7">
        <f>JustificacióPreusFinal!G47</f>
        <v>9.3525000000000027</v>
      </c>
      <c r="F129" s="7">
        <f>D129*E129</f>
        <v>84.172500000000028</v>
      </c>
      <c r="G129" s="7"/>
      <c r="H129" s="228"/>
      <c r="I129" s="228"/>
    </row>
    <row r="130" spans="1:9" ht="17" outlineLevel="1">
      <c r="A130" s="201" t="s">
        <v>379</v>
      </c>
      <c r="B130" s="98" t="s">
        <v>2</v>
      </c>
      <c r="C130" s="312" t="s">
        <v>179</v>
      </c>
      <c r="E130" s="1"/>
      <c r="G130" s="1"/>
      <c r="H130" s="46"/>
      <c r="I130" s="46"/>
    </row>
    <row r="131" spans="1:9" ht="255" outlineLevel="1">
      <c r="C131" s="311" t="s">
        <v>178</v>
      </c>
      <c r="D131" s="182"/>
      <c r="E131" s="181"/>
      <c r="F131" s="198"/>
      <c r="G131" s="1"/>
      <c r="H131" s="46"/>
      <c r="I131" s="46"/>
    </row>
    <row r="132" spans="1:9" s="175" customFormat="1" ht="30" customHeight="1" outlineLevel="1">
      <c r="A132" s="5"/>
      <c r="B132" s="3"/>
      <c r="C132" s="310"/>
      <c r="D132" s="319">
        <f>Amidaments!H128</f>
        <v>14</v>
      </c>
      <c r="E132" s="7">
        <f>JustificacióPreusFinal!G48</f>
        <v>68.295000000000016</v>
      </c>
      <c r="F132" s="7">
        <f>D132*E132</f>
        <v>956.13000000000022</v>
      </c>
      <c r="G132" s="7"/>
      <c r="H132" s="228"/>
      <c r="I132" s="228"/>
    </row>
    <row r="133" spans="1:9" ht="17" outlineLevel="1">
      <c r="A133" s="201" t="s">
        <v>377</v>
      </c>
      <c r="B133" s="98" t="s">
        <v>2</v>
      </c>
      <c r="C133" s="312" t="s">
        <v>506</v>
      </c>
      <c r="E133" s="1"/>
      <c r="G133" s="1"/>
      <c r="H133" s="46"/>
      <c r="I133" s="46"/>
    </row>
    <row r="134" spans="1:9" ht="119" outlineLevel="1">
      <c r="C134" s="311" t="s">
        <v>176</v>
      </c>
      <c r="D134" s="182"/>
      <c r="E134" s="181"/>
      <c r="F134" s="198"/>
      <c r="G134" s="1"/>
      <c r="H134" s="46"/>
      <c r="I134" s="46"/>
    </row>
    <row r="135" spans="1:9" s="175" customFormat="1" ht="30" customHeight="1" outlineLevel="1">
      <c r="A135" s="5"/>
      <c r="B135" s="3"/>
      <c r="C135" s="310"/>
      <c r="D135" s="319">
        <f>Amidaments!H131</f>
        <v>0</v>
      </c>
      <c r="E135" s="7">
        <f>JustificacióPreusFinal!G49</f>
        <v>44.302500000000009</v>
      </c>
      <c r="F135" s="7">
        <f>D135*E135</f>
        <v>0</v>
      </c>
      <c r="G135" s="7"/>
      <c r="H135" s="228"/>
      <c r="I135" s="228"/>
    </row>
    <row r="136" spans="1:9" ht="17" outlineLevel="1">
      <c r="A136" s="201" t="s">
        <v>376</v>
      </c>
      <c r="B136" s="98" t="s">
        <v>2</v>
      </c>
      <c r="C136" s="312" t="s">
        <v>175</v>
      </c>
      <c r="E136" s="1"/>
      <c r="G136" s="1"/>
      <c r="H136" s="46"/>
      <c r="I136" s="46"/>
    </row>
    <row r="137" spans="1:9" ht="136" outlineLevel="1">
      <c r="C137" s="311" t="s">
        <v>174</v>
      </c>
      <c r="D137" s="182"/>
      <c r="E137" s="181"/>
      <c r="F137" s="198"/>
      <c r="G137" s="1"/>
      <c r="H137" s="46"/>
      <c r="I137" s="46"/>
    </row>
    <row r="138" spans="1:9" s="175" customFormat="1" ht="30" customHeight="1" outlineLevel="1">
      <c r="A138" s="5"/>
      <c r="B138" s="3"/>
      <c r="C138" s="310"/>
      <c r="D138" s="319">
        <f>Amidaments!H134</f>
        <v>6</v>
      </c>
      <c r="E138" s="321">
        <f>JustificacióPreusFinal!G50</f>
        <v>47.782500000000006</v>
      </c>
      <c r="F138" s="321">
        <f>D138*E138</f>
        <v>286.69500000000005</v>
      </c>
      <c r="G138" s="7"/>
      <c r="H138" s="228"/>
      <c r="I138" s="228"/>
    </row>
    <row r="139" spans="1:9" s="175" customFormat="1" ht="40" customHeight="1">
      <c r="A139" s="5"/>
      <c r="B139" s="3"/>
      <c r="C139" s="305" t="s">
        <v>505</v>
      </c>
      <c r="D139" s="319"/>
      <c r="E139" s="7"/>
      <c r="F139" s="304">
        <f>SUM(F108:F138)</f>
        <v>8253.7049999999999</v>
      </c>
      <c r="G139" s="7"/>
      <c r="H139" s="7"/>
      <c r="I139" s="228"/>
    </row>
    <row r="140" spans="1:9" s="203" customFormat="1" ht="20" customHeight="1">
      <c r="A140" s="213" t="s">
        <v>171</v>
      </c>
      <c r="B140" s="413"/>
      <c r="C140" s="410" t="s">
        <v>170</v>
      </c>
      <c r="D140" s="205"/>
      <c r="E140" s="409"/>
      <c r="F140" s="409"/>
      <c r="G140" s="194"/>
      <c r="H140" s="412"/>
      <c r="I140" s="404"/>
    </row>
    <row r="141" spans="1:9" ht="17" outlineLevel="1">
      <c r="A141" s="201" t="s">
        <v>375</v>
      </c>
      <c r="B141" s="98" t="s">
        <v>2</v>
      </c>
      <c r="C141" s="312" t="s">
        <v>504</v>
      </c>
      <c r="D141"/>
      <c r="E141"/>
      <c r="F141"/>
      <c r="G141" s="105"/>
      <c r="H141" s="46"/>
      <c r="I141" s="118"/>
    </row>
    <row r="142" spans="1:9" ht="51" outlineLevel="1">
      <c r="C142" s="377" t="s">
        <v>168</v>
      </c>
      <c r="D142" s="29"/>
      <c r="E142" s="29"/>
      <c r="F142" s="29"/>
      <c r="G142" s="105"/>
      <c r="H142" s="46"/>
      <c r="I142" s="118"/>
    </row>
    <row r="143" spans="1:9" s="175" customFormat="1" ht="30" customHeight="1" outlineLevel="1">
      <c r="A143" s="5"/>
      <c r="B143" s="3"/>
      <c r="C143" s="376"/>
      <c r="D143" s="319">
        <f>Amidaments!H138</f>
        <v>25</v>
      </c>
      <c r="E143" s="7">
        <v>25.77</v>
      </c>
      <c r="F143" s="7">
        <f>D143*E143</f>
        <v>644.25</v>
      </c>
      <c r="G143" s="386"/>
      <c r="H143" s="228"/>
      <c r="I143" s="392"/>
    </row>
    <row r="144" spans="1:9" ht="17" outlineLevel="1">
      <c r="A144" s="201" t="s">
        <v>373</v>
      </c>
      <c r="B144" s="98" t="s">
        <v>2</v>
      </c>
      <c r="C144" s="312" t="s">
        <v>167</v>
      </c>
      <c r="E144" s="1"/>
      <c r="G144" s="105"/>
      <c r="H144" s="46"/>
      <c r="I144" s="118"/>
    </row>
    <row r="145" spans="1:9" ht="170" outlineLevel="1">
      <c r="C145" s="311" t="s">
        <v>503</v>
      </c>
      <c r="D145" s="182"/>
      <c r="E145" s="181"/>
      <c r="F145" s="198"/>
      <c r="G145" s="105"/>
      <c r="H145" s="46"/>
      <c r="I145" s="118"/>
    </row>
    <row r="146" spans="1:9" s="175" customFormat="1" ht="30" customHeight="1" outlineLevel="1">
      <c r="A146" s="5"/>
      <c r="B146" s="3"/>
      <c r="C146" s="310"/>
      <c r="D146" s="319">
        <f>Amidaments!H141</f>
        <v>45</v>
      </c>
      <c r="E146" s="7">
        <f>JustificacióPreusFinal!G52</f>
        <v>75.465000000000003</v>
      </c>
      <c r="F146" s="7">
        <f>D146*E146</f>
        <v>3395.9250000000002</v>
      </c>
      <c r="G146" s="386"/>
      <c r="H146" s="228"/>
      <c r="I146" s="392"/>
    </row>
    <row r="147" spans="1:9" ht="17" outlineLevel="1">
      <c r="A147" s="201" t="s">
        <v>401</v>
      </c>
      <c r="B147" s="98" t="s">
        <v>2</v>
      </c>
      <c r="C147" s="312" t="s">
        <v>165</v>
      </c>
      <c r="E147" s="1"/>
      <c r="G147" s="105"/>
      <c r="H147" s="46"/>
      <c r="I147" s="118"/>
    </row>
    <row r="148" spans="1:9" ht="34" outlineLevel="1">
      <c r="C148" s="311" t="s">
        <v>164</v>
      </c>
      <c r="D148" s="182"/>
      <c r="E148" s="181"/>
      <c r="F148" s="198"/>
      <c r="G148" s="105"/>
      <c r="H148" s="46"/>
      <c r="I148" s="118"/>
    </row>
    <row r="149" spans="1:9" s="175" customFormat="1" ht="30" customHeight="1" outlineLevel="1">
      <c r="A149" s="5"/>
      <c r="B149" s="3"/>
      <c r="C149" s="310"/>
      <c r="D149" s="319">
        <f>Amidaments!H144</f>
        <v>90</v>
      </c>
      <c r="E149" s="7">
        <v>7.7420000000000009</v>
      </c>
      <c r="F149" s="7">
        <f>D149*E149</f>
        <v>696.78000000000009</v>
      </c>
      <c r="G149" s="386"/>
      <c r="H149" s="228"/>
      <c r="I149" s="392"/>
    </row>
    <row r="150" spans="1:9" ht="17" outlineLevel="1">
      <c r="A150" s="201" t="s">
        <v>398</v>
      </c>
      <c r="B150" s="98" t="s">
        <v>2</v>
      </c>
      <c r="C150" s="312" t="s">
        <v>163</v>
      </c>
      <c r="E150" s="1"/>
      <c r="G150" s="105"/>
      <c r="H150" s="46"/>
      <c r="I150" s="118"/>
    </row>
    <row r="151" spans="1:9" ht="34" outlineLevel="1">
      <c r="C151" s="377" t="s">
        <v>162</v>
      </c>
      <c r="D151" s="182"/>
      <c r="E151" s="181"/>
      <c r="F151" s="198"/>
      <c r="G151" s="105"/>
      <c r="H151" s="46"/>
      <c r="I151" s="118"/>
    </row>
    <row r="152" spans="1:9" s="175" customFormat="1" ht="30" customHeight="1" outlineLevel="1">
      <c r="A152" s="5"/>
      <c r="B152" s="3"/>
      <c r="C152" s="376"/>
      <c r="D152" s="319">
        <f>Amidaments!H147</f>
        <v>90</v>
      </c>
      <c r="E152" s="7">
        <v>5.65</v>
      </c>
      <c r="F152" s="7">
        <f>D152*E152</f>
        <v>508.50000000000006</v>
      </c>
      <c r="G152" s="386"/>
      <c r="H152" s="228"/>
      <c r="I152" s="392"/>
    </row>
    <row r="153" spans="1:9" ht="17" outlineLevel="1">
      <c r="A153" s="201" t="s">
        <v>372</v>
      </c>
      <c r="B153" s="98" t="s">
        <v>2</v>
      </c>
      <c r="C153" s="312" t="s">
        <v>161</v>
      </c>
      <c r="E153" s="1"/>
      <c r="G153" s="105"/>
      <c r="H153" s="46"/>
      <c r="I153" s="118"/>
    </row>
    <row r="154" spans="1:9" ht="17" outlineLevel="1">
      <c r="C154" s="382" t="s">
        <v>160</v>
      </c>
      <c r="D154" s="182"/>
      <c r="E154" s="181"/>
      <c r="F154" s="198"/>
      <c r="G154" s="105"/>
      <c r="H154" s="46"/>
      <c r="I154" s="118"/>
    </row>
    <row r="155" spans="1:9" s="175" customFormat="1" ht="30" customHeight="1" outlineLevel="1">
      <c r="A155" s="5"/>
      <c r="B155" s="3"/>
      <c r="C155" s="381"/>
      <c r="D155" s="319">
        <f>Amidaments!H150</f>
        <v>1</v>
      </c>
      <c r="E155" s="7">
        <v>2.98</v>
      </c>
      <c r="F155" s="7">
        <f>D155*E155</f>
        <v>2.98</v>
      </c>
      <c r="G155" s="386"/>
      <c r="H155" s="228"/>
      <c r="I155" s="392"/>
    </row>
    <row r="156" spans="1:9" ht="17" outlineLevel="1">
      <c r="A156" s="201" t="s">
        <v>371</v>
      </c>
      <c r="B156" s="98" t="s">
        <v>2</v>
      </c>
      <c r="C156" s="345" t="s">
        <v>147</v>
      </c>
      <c r="E156" s="1"/>
      <c r="G156" s="105"/>
      <c r="H156" s="46"/>
      <c r="I156" s="118"/>
    </row>
    <row r="157" spans="1:9" ht="68" outlineLevel="1">
      <c r="C157" s="377" t="s">
        <v>498</v>
      </c>
      <c r="D157" s="182"/>
      <c r="E157" s="181"/>
      <c r="F157" s="198"/>
      <c r="G157" s="105"/>
      <c r="H157" s="46"/>
      <c r="I157" s="118"/>
    </row>
    <row r="158" spans="1:9" s="175" customFormat="1" ht="30" customHeight="1" outlineLevel="1">
      <c r="A158" s="5"/>
      <c r="B158" s="3"/>
      <c r="C158" s="376"/>
      <c r="D158" s="319">
        <f>Amidaments!H153</f>
        <v>75</v>
      </c>
      <c r="E158" s="7">
        <v>0.34</v>
      </c>
      <c r="F158" s="7">
        <f>D158*E158</f>
        <v>25.500000000000004</v>
      </c>
      <c r="G158" s="386"/>
      <c r="H158" s="228"/>
      <c r="I158" s="392"/>
    </row>
    <row r="159" spans="1:9" ht="17" outlineLevel="1">
      <c r="A159" s="201" t="s">
        <v>366</v>
      </c>
      <c r="B159" s="98" t="s">
        <v>2</v>
      </c>
      <c r="C159" s="312" t="s">
        <v>159</v>
      </c>
      <c r="E159" s="1"/>
      <c r="G159" s="105"/>
      <c r="H159" s="46"/>
      <c r="I159" s="118"/>
    </row>
    <row r="160" spans="1:9" ht="68" outlineLevel="1">
      <c r="A160" s="174"/>
      <c r="C160" s="377" t="s">
        <v>502</v>
      </c>
      <c r="D160" s="182"/>
      <c r="E160" s="181"/>
      <c r="F160" s="198"/>
      <c r="G160" s="105"/>
      <c r="H160" s="46"/>
      <c r="I160" s="118"/>
    </row>
    <row r="161" spans="1:9" s="175" customFormat="1" ht="30" customHeight="1" outlineLevel="1">
      <c r="A161" s="5"/>
      <c r="B161" s="3"/>
      <c r="C161" s="376"/>
      <c r="D161" s="319">
        <f>Amidaments!H156</f>
        <v>25</v>
      </c>
      <c r="E161" s="321">
        <v>0.54600000000000004</v>
      </c>
      <c r="F161" s="321">
        <f>D161*E161</f>
        <v>13.65</v>
      </c>
      <c r="G161" s="386"/>
      <c r="H161" s="228"/>
      <c r="I161" s="392"/>
    </row>
    <row r="162" spans="1:9" s="175" customFormat="1" ht="40" customHeight="1">
      <c r="A162" s="5"/>
      <c r="B162" s="3"/>
      <c r="C162" s="394" t="s">
        <v>501</v>
      </c>
      <c r="D162" s="319"/>
      <c r="E162" s="7"/>
      <c r="F162" s="304">
        <f>SUM(F143:F161)</f>
        <v>5287.5849999999991</v>
      </c>
      <c r="G162" s="386"/>
      <c r="H162" s="228"/>
      <c r="I162" s="392"/>
    </row>
    <row r="163" spans="1:9" s="203" customFormat="1" ht="20" customHeight="1">
      <c r="A163" s="213" t="s">
        <v>155</v>
      </c>
      <c r="B163" s="411"/>
      <c r="C163" s="410" t="s">
        <v>154</v>
      </c>
      <c r="D163" s="205"/>
      <c r="E163" s="409"/>
      <c r="F163" s="409"/>
      <c r="G163" s="204"/>
    </row>
    <row r="164" spans="1:9" ht="17" outlineLevel="1">
      <c r="A164" s="201" t="s">
        <v>368</v>
      </c>
      <c r="B164" s="98" t="s">
        <v>2</v>
      </c>
      <c r="C164" s="345" t="s">
        <v>153</v>
      </c>
      <c r="D164"/>
      <c r="E164"/>
      <c r="F164"/>
      <c r="G164" s="105"/>
      <c r="H164" s="46"/>
    </row>
    <row r="165" spans="1:9" ht="34" outlineLevel="1">
      <c r="C165" s="377" t="s">
        <v>152</v>
      </c>
      <c r="D165" s="29"/>
      <c r="E165" s="29"/>
      <c r="F165" s="29"/>
      <c r="G165" s="105"/>
      <c r="H165" s="46"/>
    </row>
    <row r="166" spans="1:9" s="175" customFormat="1" ht="30" customHeight="1" outlineLevel="1">
      <c r="A166" s="5"/>
      <c r="B166" s="3"/>
      <c r="C166" s="376"/>
      <c r="D166" s="319">
        <f>Amidaments!H160</f>
        <v>1</v>
      </c>
      <c r="E166" s="386">
        <f>JustificacióPreusFinal!G56</f>
        <v>3.45</v>
      </c>
      <c r="F166" s="7">
        <f>D166*E166</f>
        <v>3.45</v>
      </c>
      <c r="G166" s="386"/>
      <c r="H166" s="228"/>
    </row>
    <row r="167" spans="1:9" ht="17" outlineLevel="1">
      <c r="A167" s="201" t="s">
        <v>422</v>
      </c>
      <c r="B167" s="98" t="s">
        <v>2</v>
      </c>
      <c r="C167" s="336" t="s">
        <v>151</v>
      </c>
      <c r="E167" s="105"/>
      <c r="G167" s="105"/>
      <c r="H167" s="46"/>
    </row>
    <row r="168" spans="1:9" ht="170" outlineLevel="1">
      <c r="C168" s="382" t="s">
        <v>150</v>
      </c>
      <c r="D168" s="182"/>
      <c r="E168" s="385"/>
      <c r="F168" s="198"/>
      <c r="G168" s="105"/>
      <c r="H168" s="46"/>
    </row>
    <row r="169" spans="1:9" s="175" customFormat="1" ht="30" customHeight="1" outlineLevel="1">
      <c r="A169" s="5"/>
      <c r="B169" s="3"/>
      <c r="C169" s="381"/>
      <c r="D169" s="319">
        <f>Amidaments!H163</f>
        <v>1</v>
      </c>
      <c r="E169" s="386">
        <v>14</v>
      </c>
      <c r="F169" s="7">
        <f>D169*E169</f>
        <v>14</v>
      </c>
      <c r="G169" s="386"/>
      <c r="H169" s="228"/>
    </row>
    <row r="170" spans="1:9" ht="17" outlineLevel="1">
      <c r="A170" s="201" t="s">
        <v>407</v>
      </c>
      <c r="B170" s="98" t="s">
        <v>2</v>
      </c>
      <c r="C170" s="345" t="s">
        <v>500</v>
      </c>
      <c r="E170" s="105"/>
      <c r="G170" s="105"/>
      <c r="H170" s="46"/>
    </row>
    <row r="171" spans="1:9" ht="170" outlineLevel="1">
      <c r="C171" s="311" t="s">
        <v>499</v>
      </c>
      <c r="D171" s="182"/>
      <c r="E171" s="385"/>
      <c r="F171" s="198"/>
      <c r="G171" s="105"/>
      <c r="H171" s="46"/>
    </row>
    <row r="172" spans="1:9" s="175" customFormat="1" ht="30" customHeight="1" outlineLevel="1">
      <c r="A172" s="5"/>
      <c r="B172" s="3"/>
      <c r="C172" s="310"/>
      <c r="D172" s="319">
        <f>Amidaments!H166</f>
        <v>1</v>
      </c>
      <c r="E172" s="386">
        <f>JustificacióPreusFinal!G26</f>
        <v>67.679999999999993</v>
      </c>
      <c r="F172" s="7">
        <f>D172*E172</f>
        <v>67.679999999999993</v>
      </c>
      <c r="G172" s="386"/>
      <c r="H172" s="228"/>
    </row>
    <row r="173" spans="1:9" ht="17" outlineLevel="1">
      <c r="A173" s="201" t="s">
        <v>369</v>
      </c>
      <c r="B173" s="98" t="s">
        <v>2</v>
      </c>
      <c r="C173" s="345" t="s">
        <v>147</v>
      </c>
      <c r="E173" s="105"/>
      <c r="G173" s="105"/>
      <c r="H173" s="46"/>
    </row>
    <row r="174" spans="1:9" ht="68" outlineLevel="1">
      <c r="C174" s="377" t="s">
        <v>498</v>
      </c>
      <c r="D174" s="182"/>
      <c r="E174" s="385"/>
      <c r="F174" s="198"/>
      <c r="G174" s="104"/>
      <c r="H174" s="46"/>
    </row>
    <row r="175" spans="1:9" s="175" customFormat="1" ht="30" customHeight="1" outlineLevel="1">
      <c r="A175" s="5"/>
      <c r="B175" s="3"/>
      <c r="C175" s="376"/>
      <c r="D175" s="319">
        <f>Amidaments!H169</f>
        <v>5</v>
      </c>
      <c r="E175" s="384">
        <v>0.34</v>
      </c>
      <c r="F175" s="321">
        <f>D175*E175</f>
        <v>1.7000000000000002</v>
      </c>
      <c r="G175" s="383"/>
      <c r="H175" s="228"/>
    </row>
    <row r="176" spans="1:9" s="175" customFormat="1" ht="40" customHeight="1">
      <c r="A176" s="5"/>
      <c r="B176" s="3"/>
      <c r="C176" s="394" t="s">
        <v>497</v>
      </c>
      <c r="D176" s="319"/>
      <c r="E176" s="7"/>
      <c r="F176" s="304">
        <f>SUM(F166:F175)</f>
        <v>86.83</v>
      </c>
      <c r="G176" s="383"/>
      <c r="H176" s="228"/>
    </row>
    <row r="177" spans="1:8" s="203" customFormat="1" ht="20" customHeight="1">
      <c r="A177" s="213" t="s">
        <v>144</v>
      </c>
      <c r="B177" s="407"/>
      <c r="C177" s="408" t="s">
        <v>143</v>
      </c>
      <c r="D177" s="407"/>
      <c r="E177" s="407"/>
      <c r="F177" s="406"/>
      <c r="G177" s="405"/>
      <c r="H177" s="404"/>
    </row>
    <row r="178" spans="1:8" ht="19" outlineLevel="1">
      <c r="A178" s="201" t="s">
        <v>341</v>
      </c>
      <c r="B178" s="402" t="s">
        <v>2</v>
      </c>
      <c r="C178" s="403" t="s">
        <v>142</v>
      </c>
      <c r="D178"/>
      <c r="E178"/>
      <c r="F178"/>
      <c r="G178" s="104"/>
      <c r="H178" s="46"/>
    </row>
    <row r="179" spans="1:8" ht="136" outlineLevel="1">
      <c r="B179" s="400"/>
      <c r="C179" s="377" t="s">
        <v>141</v>
      </c>
      <c r="D179" s="29"/>
      <c r="E179" s="29"/>
      <c r="F179" s="29"/>
      <c r="G179" s="104"/>
      <c r="H179" s="46"/>
    </row>
    <row r="180" spans="1:8" s="175" customFormat="1" ht="30" customHeight="1" outlineLevel="1">
      <c r="A180" s="5"/>
      <c r="B180" s="334"/>
      <c r="C180" s="376"/>
      <c r="D180" s="319">
        <f>Amidaments!H173</f>
        <v>6</v>
      </c>
      <c r="E180" s="3">
        <f>JustificacióPreusFinal!G72</f>
        <v>53.56</v>
      </c>
      <c r="F180" s="386">
        <f>D180*E180</f>
        <v>321.36</v>
      </c>
      <c r="G180" s="383"/>
      <c r="H180" s="396"/>
    </row>
    <row r="181" spans="1:8" ht="19" outlineLevel="1">
      <c r="A181" s="201" t="s">
        <v>340</v>
      </c>
      <c r="B181" s="402" t="s">
        <v>2</v>
      </c>
      <c r="C181" s="403" t="s">
        <v>140</v>
      </c>
      <c r="D181" s="402"/>
      <c r="E181" s="402"/>
      <c r="F181" s="401"/>
      <c r="G181" s="104"/>
      <c r="H181" s="46"/>
    </row>
    <row r="182" spans="1:8" ht="85" outlineLevel="1">
      <c r="B182" s="400"/>
      <c r="C182" s="377" t="s">
        <v>139</v>
      </c>
      <c r="D182" s="399"/>
      <c r="E182" s="399"/>
      <c r="F182" s="398"/>
      <c r="G182" s="104"/>
      <c r="H182" s="46"/>
    </row>
    <row r="183" spans="1:8" s="175" customFormat="1" ht="30" customHeight="1" outlineLevel="1">
      <c r="A183" s="5"/>
      <c r="B183" s="334"/>
      <c r="C183" s="376"/>
      <c r="D183" s="319">
        <f>Amidaments!H176</f>
        <v>6</v>
      </c>
      <c r="E183" s="13">
        <f>JustificacióPreusFinal!G73</f>
        <v>33.89</v>
      </c>
      <c r="F183" s="397">
        <f>D183*E183</f>
        <v>203.34</v>
      </c>
      <c r="G183" s="383"/>
      <c r="H183" s="396"/>
    </row>
    <row r="184" spans="1:8" s="175" customFormat="1" ht="40" customHeight="1">
      <c r="A184" s="5"/>
      <c r="B184" s="3"/>
      <c r="C184" s="394" t="s">
        <v>496</v>
      </c>
      <c r="D184" s="319"/>
      <c r="E184" s="7"/>
      <c r="F184" s="304">
        <f>SUM(F180:F183)</f>
        <v>524.70000000000005</v>
      </c>
      <c r="G184" s="383"/>
      <c r="H184" s="228"/>
    </row>
    <row r="185" spans="1:8" s="337" customFormat="1" ht="20" customHeight="1">
      <c r="A185" s="325" t="s">
        <v>137</v>
      </c>
      <c r="B185" s="172"/>
      <c r="C185" s="379" t="s">
        <v>136</v>
      </c>
      <c r="D185" s="302"/>
      <c r="E185" s="235"/>
      <c r="F185" s="235"/>
      <c r="G185" s="104"/>
      <c r="H185" s="338"/>
    </row>
    <row r="186" spans="1:8" ht="17" outlineLevel="1">
      <c r="A186" s="201" t="s">
        <v>135</v>
      </c>
      <c r="C186" s="395" t="s">
        <v>134</v>
      </c>
      <c r="F186" s="235"/>
      <c r="G186" s="104"/>
      <c r="H186" s="46"/>
    </row>
    <row r="187" spans="1:8" ht="17" outlineLevel="1">
      <c r="C187" s="377" t="s">
        <v>133</v>
      </c>
      <c r="D187" s="182"/>
      <c r="E187" s="198"/>
      <c r="F187" s="322"/>
      <c r="G187" s="104"/>
      <c r="H187" s="46"/>
    </row>
    <row r="188" spans="1:8" s="175" customFormat="1" ht="30" customHeight="1" outlineLevel="1">
      <c r="A188" s="5"/>
      <c r="B188" s="3"/>
      <c r="C188" s="394"/>
      <c r="D188" s="319">
        <f>Amidaments!H180</f>
        <v>1</v>
      </c>
      <c r="E188" s="321">
        <f>JustificacióPreusFinal!G74</f>
        <v>174.34</v>
      </c>
      <c r="F188" s="321">
        <f>D188*E188</f>
        <v>174.34</v>
      </c>
      <c r="G188" s="383"/>
      <c r="H188" s="228"/>
    </row>
    <row r="189" spans="1:8" s="175" customFormat="1" ht="40" customHeight="1">
      <c r="A189" s="5"/>
      <c r="B189" s="3"/>
      <c r="C189" s="394" t="s">
        <v>495</v>
      </c>
      <c r="D189" s="319"/>
      <c r="E189" s="7"/>
      <c r="F189" s="304">
        <f>F188</f>
        <v>174.34</v>
      </c>
      <c r="G189" s="383"/>
      <c r="H189" s="228"/>
    </row>
    <row r="190" spans="1:8" s="337" customFormat="1" ht="20" customHeight="1">
      <c r="A190" s="283" t="s">
        <v>131</v>
      </c>
      <c r="B190" s="241"/>
      <c r="C190" s="391" t="s">
        <v>130</v>
      </c>
      <c r="D190" s="369"/>
      <c r="E190" s="239"/>
      <c r="F190" s="239"/>
      <c r="G190" s="238"/>
    </row>
    <row r="191" spans="1:8" ht="16.5" customHeight="1" outlineLevel="1">
      <c r="A191" s="201" t="s">
        <v>364</v>
      </c>
      <c r="B191" s="98" t="s">
        <v>2</v>
      </c>
      <c r="C191" s="336" t="s">
        <v>127</v>
      </c>
      <c r="D191"/>
      <c r="E191"/>
      <c r="F191"/>
      <c r="G191" s="1"/>
      <c r="H191" s="118"/>
    </row>
    <row r="192" spans="1:8" ht="119" outlineLevel="1">
      <c r="C192" s="382" t="s">
        <v>126</v>
      </c>
      <c r="D192" s="29"/>
      <c r="E192" s="29"/>
      <c r="F192" s="29"/>
      <c r="G192" s="1"/>
      <c r="H192" s="118"/>
    </row>
    <row r="193" spans="1:9" s="175" customFormat="1" ht="30" customHeight="1" outlineLevel="1">
      <c r="A193" s="5"/>
      <c r="B193" s="3"/>
      <c r="C193" s="381"/>
      <c r="D193" s="319">
        <f>Amidaments!H184</f>
        <v>28</v>
      </c>
      <c r="E193" s="7">
        <v>17.59</v>
      </c>
      <c r="F193" s="7">
        <f>D193*E193</f>
        <v>492.52</v>
      </c>
      <c r="G193" s="7"/>
      <c r="H193" s="392"/>
    </row>
    <row r="194" spans="1:9" ht="40" customHeight="1" outlineLevel="1">
      <c r="A194" s="174" t="s">
        <v>362</v>
      </c>
      <c r="B194" s="98" t="s">
        <v>2</v>
      </c>
      <c r="C194" s="393" t="s">
        <v>494</v>
      </c>
      <c r="E194" s="1"/>
      <c r="H194"/>
    </row>
    <row r="195" spans="1:9" ht="136" outlineLevel="1">
      <c r="C195" s="323" t="s">
        <v>493</v>
      </c>
      <c r="D195" s="182"/>
      <c r="E195" s="181"/>
      <c r="F195" s="198"/>
      <c r="G195" s="1"/>
      <c r="H195" s="118"/>
      <c r="I195" s="118"/>
    </row>
    <row r="196" spans="1:9" s="175" customFormat="1" ht="30" customHeight="1" outlineLevel="1">
      <c r="A196" s="5"/>
      <c r="B196" s="3"/>
      <c r="C196" s="310"/>
      <c r="D196" s="319">
        <f>Amidaments!H187</f>
        <v>1</v>
      </c>
      <c r="E196" s="386">
        <v>1069.5</v>
      </c>
      <c r="F196" s="7">
        <f>D196*E196</f>
        <v>1069.5</v>
      </c>
      <c r="G196" s="7"/>
      <c r="H196" s="392"/>
      <c r="I196" s="392"/>
    </row>
    <row r="197" spans="1:9" ht="17" outlineLevel="1">
      <c r="C197" s="345" t="s">
        <v>119</v>
      </c>
      <c r="D197"/>
      <c r="E197"/>
      <c r="F197"/>
      <c r="G197" s="105"/>
      <c r="H197" s="15"/>
      <c r="I197" s="118"/>
    </row>
    <row r="198" spans="1:9" outlineLevel="1">
      <c r="C198" s="345"/>
      <c r="G198" s="105"/>
      <c r="H198" s="15"/>
      <c r="I198" s="118"/>
    </row>
    <row r="199" spans="1:9" ht="34" outlineLevel="1">
      <c r="A199" s="201" t="s">
        <v>360</v>
      </c>
      <c r="B199" s="98" t="s">
        <v>2</v>
      </c>
      <c r="C199" s="323" t="s">
        <v>118</v>
      </c>
      <c r="D199" s="182"/>
      <c r="E199" s="198"/>
      <c r="F199" s="198"/>
      <c r="H199" s="118"/>
      <c r="I199" s="46"/>
    </row>
    <row r="200" spans="1:9" s="175" customFormat="1" ht="30" customHeight="1" outlineLevel="1">
      <c r="A200" s="5"/>
      <c r="B200" s="3"/>
      <c r="C200" s="310"/>
      <c r="D200" s="319">
        <f>Amidaments!H190</f>
        <v>2</v>
      </c>
      <c r="E200" s="225">
        <v>460.6</v>
      </c>
      <c r="F200" s="386">
        <f>D200*E200</f>
        <v>921.2</v>
      </c>
      <c r="G200" s="3"/>
      <c r="H200" s="392"/>
      <c r="I200" s="228"/>
    </row>
    <row r="201" spans="1:9" ht="17" outlineLevel="1">
      <c r="A201" s="201" t="s">
        <v>358</v>
      </c>
      <c r="B201" s="98" t="s">
        <v>2</v>
      </c>
      <c r="C201" s="323" t="s">
        <v>117</v>
      </c>
      <c r="D201" s="29"/>
      <c r="E201" s="29"/>
      <c r="F201" s="29"/>
      <c r="H201" s="118"/>
      <c r="I201" s="46"/>
    </row>
    <row r="202" spans="1:9" s="175" customFormat="1" ht="30" customHeight="1" outlineLevel="1">
      <c r="A202" s="5"/>
      <c r="B202" s="3"/>
      <c r="C202" s="310"/>
      <c r="D202" s="319">
        <f>Amidaments!H192</f>
        <v>4</v>
      </c>
      <c r="E202" s="225">
        <v>122.12</v>
      </c>
      <c r="F202" s="386">
        <f>D202*E202</f>
        <v>488.48</v>
      </c>
      <c r="G202" s="3"/>
      <c r="H202" s="392"/>
      <c r="I202" s="228"/>
    </row>
    <row r="203" spans="1:9" ht="17" outlineLevel="1">
      <c r="A203" s="201" t="s">
        <v>357</v>
      </c>
      <c r="B203" s="98" t="s">
        <v>2</v>
      </c>
      <c r="C203" s="323" t="s">
        <v>116</v>
      </c>
      <c r="D203" s="29"/>
      <c r="E203" s="29"/>
      <c r="F203" s="29"/>
      <c r="H203" s="118"/>
      <c r="I203" s="46"/>
    </row>
    <row r="204" spans="1:9" s="175" customFormat="1" ht="30" customHeight="1" outlineLevel="1">
      <c r="A204" s="5"/>
      <c r="B204" s="3"/>
      <c r="C204" s="310"/>
      <c r="D204" s="319">
        <f>Amidaments!H194</f>
        <v>6</v>
      </c>
      <c r="E204" s="225">
        <v>60.21</v>
      </c>
      <c r="F204" s="386">
        <f>D204*E204</f>
        <v>361.26</v>
      </c>
      <c r="G204" s="3"/>
      <c r="H204" s="392"/>
      <c r="I204" s="228"/>
    </row>
    <row r="205" spans="1:9" ht="34" outlineLevel="1">
      <c r="A205" s="201" t="s">
        <v>356</v>
      </c>
      <c r="B205" s="98" t="s">
        <v>2</v>
      </c>
      <c r="C205" s="323" t="s">
        <v>115</v>
      </c>
      <c r="D205" s="29"/>
      <c r="E205" s="29"/>
      <c r="F205" s="29"/>
      <c r="H205" s="118"/>
      <c r="I205" s="46"/>
    </row>
    <row r="206" spans="1:9" s="175" customFormat="1" ht="30" customHeight="1" outlineLevel="1">
      <c r="A206" s="5"/>
      <c r="B206" s="3"/>
      <c r="C206" s="310"/>
      <c r="D206" s="319">
        <f>Amidaments!H196</f>
        <v>6</v>
      </c>
      <c r="E206" s="352">
        <v>12.84</v>
      </c>
      <c r="F206" s="384">
        <f>D206*E206</f>
        <v>77.039999999999992</v>
      </c>
      <c r="G206" s="3"/>
      <c r="H206" s="392"/>
      <c r="I206" s="228"/>
    </row>
    <row r="207" spans="1:9" s="175" customFormat="1" ht="40" customHeight="1">
      <c r="A207" s="5"/>
      <c r="B207" s="3"/>
      <c r="C207" s="305" t="s">
        <v>492</v>
      </c>
      <c r="D207" s="319"/>
      <c r="E207" s="7"/>
      <c r="F207" s="304">
        <f>SUM(F193:F206)</f>
        <v>3410</v>
      </c>
      <c r="G207" s="386"/>
      <c r="H207" s="392"/>
      <c r="I207" s="228"/>
    </row>
    <row r="208" spans="1:9" s="337" customFormat="1" ht="20" customHeight="1">
      <c r="A208" s="283" t="s">
        <v>113</v>
      </c>
      <c r="B208" s="241"/>
      <c r="C208" s="391" t="s">
        <v>112</v>
      </c>
      <c r="D208" s="369"/>
      <c r="E208" s="239"/>
      <c r="F208" s="390"/>
      <c r="G208" s="389"/>
      <c r="H208" s="237"/>
      <c r="I208" s="338"/>
    </row>
    <row r="209" spans="1:9" ht="17" outlineLevel="1">
      <c r="A209" s="201" t="s">
        <v>355</v>
      </c>
      <c r="B209" s="98" t="s">
        <v>2</v>
      </c>
      <c r="C209" s="345" t="s">
        <v>111</v>
      </c>
      <c r="D209"/>
      <c r="E209"/>
      <c r="F209"/>
      <c r="G209" s="1"/>
      <c r="H209" s="46"/>
    </row>
    <row r="210" spans="1:9" ht="85" outlineLevel="1">
      <c r="C210" s="387" t="s">
        <v>491</v>
      </c>
      <c r="D210" s="29"/>
      <c r="E210" s="29"/>
      <c r="F210" s="29"/>
      <c r="G210" s="1"/>
      <c r="H210" s="46"/>
    </row>
    <row r="211" spans="1:9" s="175" customFormat="1" ht="30" customHeight="1" outlineLevel="1">
      <c r="A211" s="5"/>
      <c r="B211" s="3"/>
      <c r="C211" s="376"/>
      <c r="D211" s="319">
        <f>Amidaments!H200</f>
        <v>1</v>
      </c>
      <c r="E211" s="386">
        <f>JustificacióPreusFinal!G64</f>
        <v>98.4375</v>
      </c>
      <c r="F211" s="7">
        <f>D211*E211</f>
        <v>98.4375</v>
      </c>
      <c r="G211" s="7"/>
      <c r="H211" s="228"/>
    </row>
    <row r="212" spans="1:9" ht="17" outlineLevel="1">
      <c r="A212" s="201" t="s">
        <v>353</v>
      </c>
      <c r="B212" s="98" t="s">
        <v>2</v>
      </c>
      <c r="C212" s="388" t="s">
        <v>490</v>
      </c>
      <c r="E212" s="105"/>
      <c r="G212" s="1"/>
      <c r="H212" s="46"/>
    </row>
    <row r="213" spans="1:9" ht="30" customHeight="1" outlineLevel="1">
      <c r="C213" s="387" t="s">
        <v>108</v>
      </c>
      <c r="D213" s="182"/>
      <c r="E213" s="385"/>
      <c r="F213" s="198"/>
      <c r="G213" s="1"/>
      <c r="H213" s="46"/>
      <c r="I213" s="175"/>
    </row>
    <row r="214" spans="1:9" s="175" customFormat="1" ht="30" customHeight="1" outlineLevel="1">
      <c r="A214" s="5"/>
      <c r="B214" s="3"/>
      <c r="C214" s="376"/>
      <c r="D214" s="319">
        <f>Amidaments!H203</f>
        <v>1</v>
      </c>
      <c r="E214" s="386">
        <f>JustificacióPreusFinal!G65</f>
        <v>7.38</v>
      </c>
      <c r="F214" s="7">
        <f>D214*E214</f>
        <v>7.38</v>
      </c>
      <c r="G214" s="7"/>
      <c r="H214" s="228"/>
    </row>
    <row r="215" spans="1:9" ht="17" outlineLevel="1">
      <c r="A215" s="201" t="s">
        <v>352</v>
      </c>
      <c r="B215" s="98" t="s">
        <v>86</v>
      </c>
      <c r="C215" s="345" t="s">
        <v>107</v>
      </c>
      <c r="E215" s="105"/>
      <c r="G215" s="1"/>
      <c r="H215" s="46"/>
    </row>
    <row r="216" spans="1:9" ht="34" outlineLevel="1">
      <c r="C216" s="323" t="s">
        <v>106</v>
      </c>
      <c r="D216" s="182"/>
      <c r="E216" s="385"/>
      <c r="F216" s="198"/>
      <c r="G216" s="1"/>
      <c r="H216" s="46"/>
    </row>
    <row r="217" spans="1:9" s="175" customFormat="1" ht="30" customHeight="1" outlineLevel="1">
      <c r="A217" s="5"/>
      <c r="B217" s="3"/>
      <c r="C217" s="310"/>
      <c r="D217" s="319">
        <f>Amidaments!H206</f>
        <v>42</v>
      </c>
      <c r="E217" s="384">
        <v>2.2999999999999998</v>
      </c>
      <c r="F217" s="321">
        <f>D217*E217</f>
        <v>96.6</v>
      </c>
      <c r="G217" s="7"/>
      <c r="H217" s="228"/>
    </row>
    <row r="218" spans="1:9" s="175" customFormat="1" ht="40" customHeight="1">
      <c r="A218" s="5"/>
      <c r="B218" s="3"/>
      <c r="C218" s="305" t="s">
        <v>489</v>
      </c>
      <c r="D218" s="319"/>
      <c r="E218" s="7"/>
      <c r="F218" s="304">
        <f>SUM(F211:F217)</f>
        <v>202.41749999999999</v>
      </c>
      <c r="G218" s="383"/>
      <c r="H218" s="228"/>
    </row>
    <row r="219" spans="1:9" s="315" customFormat="1" ht="20" customHeight="1">
      <c r="A219" s="318" t="s">
        <v>104</v>
      </c>
      <c r="B219" s="314"/>
      <c r="C219" s="343" t="s">
        <v>103</v>
      </c>
      <c r="D219" s="329"/>
      <c r="E219" s="313"/>
      <c r="F219" s="313">
        <f>F236</f>
        <v>426.08571428571429</v>
      </c>
      <c r="G219" s="327"/>
      <c r="H219" s="342"/>
      <c r="I219" s="341"/>
    </row>
    <row r="220" spans="1:9" s="337" customFormat="1" ht="20" customHeight="1">
      <c r="A220" s="283" t="s">
        <v>100</v>
      </c>
      <c r="B220" s="241"/>
      <c r="C220" s="374" t="s">
        <v>99</v>
      </c>
      <c r="D220" s="369"/>
      <c r="E220" s="239"/>
      <c r="F220" s="239"/>
      <c r="G220" s="237"/>
      <c r="H220" s="364"/>
      <c r="I220" s="338"/>
    </row>
    <row r="221" spans="1:9" ht="17" outlineLevel="1">
      <c r="A221" s="201" t="s">
        <v>350</v>
      </c>
      <c r="B221" s="98" t="s">
        <v>86</v>
      </c>
      <c r="C221" s="312" t="s">
        <v>488</v>
      </c>
      <c r="D221"/>
      <c r="E221"/>
      <c r="F221"/>
      <c r="G221" s="1"/>
      <c r="H221" s="15"/>
      <c r="I221" s="46"/>
    </row>
    <row r="222" spans="1:9" ht="51" outlineLevel="1">
      <c r="B222"/>
      <c r="C222" s="340" t="s">
        <v>487</v>
      </c>
      <c r="D222" s="29"/>
      <c r="E222" s="29"/>
      <c r="F222" s="29"/>
      <c r="G222" s="1"/>
      <c r="H222" s="46"/>
    </row>
    <row r="223" spans="1:9" s="175" customFormat="1" ht="30" customHeight="1" outlineLevel="1">
      <c r="A223" s="5"/>
      <c r="C223" s="381"/>
      <c r="D223" s="319">
        <f>Amidaments!H211</f>
        <v>100</v>
      </c>
      <c r="E223" s="7">
        <f>JustificacióPreusFinal!G67</f>
        <v>0.7339285714285716</v>
      </c>
      <c r="F223" s="7">
        <f>D223*E223</f>
        <v>73.392857142857153</v>
      </c>
      <c r="G223" s="7"/>
      <c r="H223" s="228"/>
    </row>
    <row r="224" spans="1:9" ht="17" outlineLevel="1">
      <c r="A224" s="201" t="s">
        <v>348</v>
      </c>
      <c r="B224" s="98" t="s">
        <v>86</v>
      </c>
      <c r="C224" s="312" t="s">
        <v>486</v>
      </c>
      <c r="G224" s="1"/>
      <c r="H224" s="46"/>
    </row>
    <row r="225" spans="1:9" ht="51" outlineLevel="1">
      <c r="B225"/>
      <c r="C225" s="382" t="s">
        <v>485</v>
      </c>
      <c r="D225" s="182"/>
      <c r="E225" s="198"/>
      <c r="F225" s="198"/>
      <c r="G225" s="1"/>
      <c r="H225" s="46"/>
    </row>
    <row r="226" spans="1:9" s="175" customFormat="1" ht="30" customHeight="1" outlineLevel="1">
      <c r="A226" s="5"/>
      <c r="C226" s="381"/>
      <c r="D226" s="319">
        <f>Amidaments!H214</f>
        <v>100</v>
      </c>
      <c r="E226" s="7">
        <f>JustificacióPreusFinal!G68</f>
        <v>0.7339285714285716</v>
      </c>
      <c r="F226" s="7">
        <f>D226*E226</f>
        <v>73.392857142857153</v>
      </c>
      <c r="G226" s="7"/>
      <c r="H226" s="228"/>
    </row>
    <row r="227" spans="1:9" ht="17" outlineLevel="1">
      <c r="A227" s="201" t="s">
        <v>346</v>
      </c>
      <c r="B227" s="98" t="s">
        <v>86</v>
      </c>
      <c r="C227" s="312" t="s">
        <v>484</v>
      </c>
      <c r="G227" s="1"/>
      <c r="H227" s="46"/>
    </row>
    <row r="228" spans="1:9" ht="17" outlineLevel="1">
      <c r="B228"/>
      <c r="C228" s="311" t="s">
        <v>483</v>
      </c>
      <c r="D228" s="182"/>
      <c r="E228" s="198"/>
      <c r="F228" s="198"/>
      <c r="G228" s="1"/>
      <c r="H228" s="46"/>
    </row>
    <row r="229" spans="1:9" s="175" customFormat="1" ht="30" customHeight="1" outlineLevel="1">
      <c r="A229" s="5"/>
      <c r="C229" s="310"/>
      <c r="D229" s="319">
        <f>Amidaments!H217</f>
        <v>50</v>
      </c>
      <c r="E229" s="7">
        <v>0.64</v>
      </c>
      <c r="F229" s="7">
        <f>D229*E229</f>
        <v>32</v>
      </c>
      <c r="G229" s="7"/>
      <c r="H229" s="228"/>
      <c r="I229" s="380"/>
    </row>
    <row r="230" spans="1:9" ht="17" outlineLevel="1">
      <c r="A230" s="201" t="s">
        <v>344</v>
      </c>
      <c r="B230" s="98" t="s">
        <v>86</v>
      </c>
      <c r="C230" s="312" t="s">
        <v>88</v>
      </c>
      <c r="G230" s="1"/>
      <c r="H230" s="46"/>
    </row>
    <row r="231" spans="1:9" ht="17" outlineLevel="1">
      <c r="C231" s="311" t="s">
        <v>87</v>
      </c>
      <c r="D231" s="182"/>
      <c r="E231" s="198"/>
      <c r="F231" s="198"/>
      <c r="G231" s="1"/>
      <c r="H231" s="46"/>
    </row>
    <row r="232" spans="1:9" s="175" customFormat="1" ht="30" customHeight="1" outlineLevel="1">
      <c r="A232" s="5"/>
      <c r="B232" s="3"/>
      <c r="C232" s="310"/>
      <c r="D232" s="319">
        <f>Amidaments!H220</f>
        <v>100</v>
      </c>
      <c r="E232" s="7">
        <v>1.07</v>
      </c>
      <c r="F232" s="7">
        <f>D232*E232</f>
        <v>107</v>
      </c>
      <c r="G232" s="7"/>
      <c r="H232" s="228"/>
    </row>
    <row r="233" spans="1:9" ht="17" outlineLevel="1">
      <c r="A233" s="201" t="s">
        <v>342</v>
      </c>
      <c r="B233" s="98" t="s">
        <v>86</v>
      </c>
      <c r="C233" s="379" t="s">
        <v>85</v>
      </c>
      <c r="G233" s="1"/>
      <c r="H233" s="46"/>
    </row>
    <row r="234" spans="1:9" ht="34" outlineLevel="1">
      <c r="C234" s="378" t="s">
        <v>482</v>
      </c>
      <c r="D234" s="182"/>
      <c r="E234" s="198"/>
      <c r="F234" s="198"/>
      <c r="G234" s="1"/>
      <c r="H234" s="46"/>
    </row>
    <row r="235" spans="1:9" s="175" customFormat="1" ht="30" customHeight="1" outlineLevel="1">
      <c r="A235" s="5"/>
      <c r="B235" s="3"/>
      <c r="C235" s="333"/>
      <c r="D235" s="319">
        <f>Amidaments!H223</f>
        <v>230</v>
      </c>
      <c r="E235" s="321">
        <f>JustificacióPreusFinal!G71</f>
        <v>0.61</v>
      </c>
      <c r="F235" s="321">
        <f>D235*E235</f>
        <v>140.29999999999998</v>
      </c>
      <c r="G235" s="7"/>
      <c r="H235" s="228"/>
    </row>
    <row r="236" spans="1:9" s="175" customFormat="1" ht="40" customHeight="1">
      <c r="A236" s="5"/>
      <c r="B236" s="3"/>
      <c r="C236" s="305" t="s">
        <v>481</v>
      </c>
      <c r="D236" s="319"/>
      <c r="E236" s="7"/>
      <c r="F236" s="304">
        <f>SUM(F223:F235)</f>
        <v>426.08571428571429</v>
      </c>
      <c r="G236" s="332"/>
      <c r="H236" s="228"/>
    </row>
    <row r="237" spans="1:9" s="315" customFormat="1" ht="20" customHeight="1">
      <c r="A237" s="318" t="s">
        <v>82</v>
      </c>
      <c r="B237" s="314"/>
      <c r="C237" s="343" t="s">
        <v>81</v>
      </c>
      <c r="D237" s="329"/>
      <c r="E237" s="313"/>
      <c r="F237" s="313">
        <f>F247</f>
        <v>762.07500000000005</v>
      </c>
      <c r="G237" s="327"/>
      <c r="H237" s="342"/>
      <c r="I237" s="341"/>
    </row>
    <row r="238" spans="1:9" ht="17" outlineLevel="1">
      <c r="A238" s="201" t="s">
        <v>480</v>
      </c>
      <c r="B238" s="98" t="s">
        <v>2</v>
      </c>
      <c r="C238" s="312" t="s">
        <v>79</v>
      </c>
      <c r="D238"/>
      <c r="E238"/>
      <c r="F238"/>
      <c r="G238" s="1"/>
      <c r="H238" s="46"/>
    </row>
    <row r="239" spans="1:9" ht="68" outlineLevel="1">
      <c r="C239" s="377" t="s">
        <v>479</v>
      </c>
      <c r="D239" s="29"/>
      <c r="E239" s="29"/>
      <c r="F239" s="29"/>
      <c r="G239" s="1"/>
      <c r="H239" s="46"/>
    </row>
    <row r="240" spans="1:9" s="175" customFormat="1" ht="30" customHeight="1" outlineLevel="1">
      <c r="A240" s="5"/>
      <c r="B240" s="3"/>
      <c r="C240" s="376"/>
      <c r="D240" s="319">
        <f>Amidaments!H227</f>
        <v>1</v>
      </c>
      <c r="E240" s="225">
        <f>JustificacióPreusFinal!G98</f>
        <v>264</v>
      </c>
      <c r="F240" s="7">
        <f>D240*E240</f>
        <v>264</v>
      </c>
      <c r="G240" s="7"/>
      <c r="H240" s="228"/>
    </row>
    <row r="241" spans="1:9" ht="17" outlineLevel="1">
      <c r="A241" s="201" t="s">
        <v>478</v>
      </c>
      <c r="B241" s="98" t="s">
        <v>2</v>
      </c>
      <c r="C241" s="312" t="s">
        <v>477</v>
      </c>
      <c r="E241" s="15"/>
      <c r="G241" s="1"/>
      <c r="H241" s="46"/>
    </row>
    <row r="242" spans="1:9" ht="34" outlineLevel="1">
      <c r="C242" s="377" t="s">
        <v>75</v>
      </c>
      <c r="D242" s="182"/>
      <c r="E242" s="355"/>
      <c r="F242" s="198"/>
      <c r="G242" s="1"/>
      <c r="H242" s="46"/>
    </row>
    <row r="243" spans="1:9" s="175" customFormat="1" ht="30" customHeight="1" outlineLevel="1">
      <c r="A243" s="5"/>
      <c r="B243" s="3"/>
      <c r="C243" s="376"/>
      <c r="D243" s="319">
        <f>Amidaments!H230</f>
        <v>15</v>
      </c>
      <c r="E243" s="225">
        <f>JustificacióPreusFinal!G103</f>
        <v>2.8050000000000002</v>
      </c>
      <c r="F243" s="7">
        <f>D243*E243</f>
        <v>42.075000000000003</v>
      </c>
      <c r="G243" s="7"/>
      <c r="H243" s="228"/>
    </row>
    <row r="244" spans="1:9" ht="30" customHeight="1" outlineLevel="1">
      <c r="A244" s="201" t="s">
        <v>476</v>
      </c>
      <c r="B244" s="98" t="s">
        <v>2</v>
      </c>
      <c r="C244" s="312" t="s">
        <v>475</v>
      </c>
      <c r="D244" s="98"/>
      <c r="E244" s="15"/>
      <c r="G244" s="1"/>
      <c r="H244" s="46"/>
      <c r="I244" s="175"/>
    </row>
    <row r="245" spans="1:9" ht="51" outlineLevel="1">
      <c r="C245" s="375" t="s">
        <v>72</v>
      </c>
      <c r="D245" s="184"/>
      <c r="E245" s="355"/>
      <c r="F245" s="198"/>
      <c r="G245"/>
      <c r="H245" s="46"/>
    </row>
    <row r="246" spans="1:9" s="175" customFormat="1" ht="30" customHeight="1" outlineLevel="1">
      <c r="A246" s="5"/>
      <c r="B246" s="3"/>
      <c r="C246" s="333"/>
      <c r="D246" s="319">
        <f>Amidaments!H233</f>
        <v>24</v>
      </c>
      <c r="E246" s="352">
        <f>JustificacióPreusFinal!G110</f>
        <v>19</v>
      </c>
      <c r="F246" s="321">
        <f>D246*E246</f>
        <v>456</v>
      </c>
      <c r="H246" s="228"/>
    </row>
    <row r="247" spans="1:9" s="175" customFormat="1" ht="40" customHeight="1">
      <c r="A247" s="5"/>
      <c r="B247" s="3"/>
      <c r="C247" s="305" t="s">
        <v>474</v>
      </c>
      <c r="D247" s="319"/>
      <c r="E247" s="225"/>
      <c r="F247" s="304">
        <f>SUM(F240:F246)</f>
        <v>762.07500000000005</v>
      </c>
      <c r="G247" s="304"/>
      <c r="H247" s="228"/>
    </row>
    <row r="248" spans="1:9" s="315" customFormat="1" ht="20" customHeight="1">
      <c r="A248" s="318" t="s">
        <v>70</v>
      </c>
      <c r="B248" s="314"/>
      <c r="C248" s="343" t="s">
        <v>69</v>
      </c>
      <c r="D248" s="329"/>
      <c r="E248" s="313"/>
      <c r="F248" s="313">
        <f>F259+F270+F275+F280</f>
        <v>2361.866</v>
      </c>
      <c r="G248" s="327"/>
      <c r="H248" s="341"/>
    </row>
    <row r="249" spans="1:9" s="337" customFormat="1" ht="20" customHeight="1">
      <c r="A249" s="283" t="s">
        <v>66</v>
      </c>
      <c r="B249" s="241"/>
      <c r="C249" s="374" t="s">
        <v>65</v>
      </c>
      <c r="D249" s="369"/>
      <c r="E249" s="239"/>
      <c r="F249" s="239"/>
      <c r="G249" s="237"/>
      <c r="H249" s="338"/>
    </row>
    <row r="250" spans="1:9" ht="17" outlineLevel="1">
      <c r="A250" s="201" t="s">
        <v>473</v>
      </c>
      <c r="B250" s="98" t="s">
        <v>2</v>
      </c>
      <c r="C250" s="312" t="s">
        <v>64</v>
      </c>
      <c r="G250" s="1"/>
      <c r="H250" s="46"/>
    </row>
    <row r="251" spans="1:9" ht="17" outlineLevel="1">
      <c r="B251"/>
      <c r="C251" s="311" t="s">
        <v>63</v>
      </c>
      <c r="D251" s="29"/>
      <c r="E251" s="29"/>
      <c r="F251" s="29"/>
      <c r="G251" s="1"/>
      <c r="H251" s="46"/>
    </row>
    <row r="252" spans="1:9" s="175" customFormat="1" ht="30" customHeight="1" outlineLevel="1">
      <c r="A252" s="5"/>
      <c r="C252" s="310"/>
      <c r="D252" s="319">
        <f>Amidaments!H238</f>
        <v>15</v>
      </c>
      <c r="E252" s="225">
        <f>JustificacióPreusFinal!G117</f>
        <v>3.0140000000000002</v>
      </c>
      <c r="F252" s="7">
        <f>D252*E252</f>
        <v>45.21</v>
      </c>
      <c r="G252" s="7"/>
      <c r="H252" s="228"/>
    </row>
    <row r="253" spans="1:9" ht="17" outlineLevel="1">
      <c r="A253" s="201" t="s">
        <v>472</v>
      </c>
      <c r="B253" s="98" t="s">
        <v>2</v>
      </c>
      <c r="C253" s="312" t="s">
        <v>62</v>
      </c>
      <c r="D253" s="2"/>
      <c r="E253" s="15"/>
      <c r="F253" s="15"/>
      <c r="G253" s="1"/>
      <c r="H253" s="46"/>
    </row>
    <row r="254" spans="1:9" ht="68" outlineLevel="1">
      <c r="C254" s="311" t="s">
        <v>471</v>
      </c>
      <c r="D254" s="216"/>
      <c r="E254" s="355"/>
      <c r="F254" s="355"/>
      <c r="G254" s="1"/>
      <c r="H254" s="46"/>
    </row>
    <row r="255" spans="1:9" s="175" customFormat="1" ht="30" customHeight="1" outlineLevel="1">
      <c r="A255" s="5"/>
      <c r="B255" s="3"/>
      <c r="C255" s="310"/>
      <c r="D255" s="319">
        <f>Amidaments!H241</f>
        <v>13</v>
      </c>
      <c r="E255" s="225">
        <f>JustificacióPreusFinal!G123</f>
        <v>53.4</v>
      </c>
      <c r="F255" s="7">
        <f>D255*E255</f>
        <v>694.19999999999993</v>
      </c>
      <c r="G255" s="7"/>
      <c r="H255" s="228"/>
    </row>
    <row r="256" spans="1:9" ht="17" outlineLevel="1">
      <c r="A256" s="201" t="s">
        <v>470</v>
      </c>
      <c r="B256" s="98" t="s">
        <v>2</v>
      </c>
      <c r="C256" s="312" t="s">
        <v>469</v>
      </c>
      <c r="D256" s="2"/>
      <c r="E256" s="15"/>
      <c r="F256" s="1"/>
      <c r="G256" s="1"/>
      <c r="H256" s="46"/>
    </row>
    <row r="257" spans="1:8" ht="51" outlineLevel="1">
      <c r="C257" s="311" t="s">
        <v>59</v>
      </c>
      <c r="D257" s="216"/>
      <c r="E257" s="355"/>
      <c r="F257" s="181"/>
      <c r="G257" s="1"/>
      <c r="H257" s="46"/>
    </row>
    <row r="258" spans="1:8" s="175" customFormat="1" ht="30" customHeight="1" outlineLevel="1">
      <c r="A258" s="5"/>
      <c r="B258" s="3"/>
      <c r="C258" s="310"/>
      <c r="D258" s="319">
        <f>Amidaments!H244</f>
        <v>1</v>
      </c>
      <c r="E258" s="352">
        <f>JustificacióPreusFinal!G129</f>
        <v>289.60000000000002</v>
      </c>
      <c r="F258" s="321">
        <f>D258*E258</f>
        <v>289.60000000000002</v>
      </c>
      <c r="G258" s="7"/>
      <c r="H258" s="228"/>
    </row>
    <row r="259" spans="1:8" s="175" customFormat="1" ht="40" customHeight="1">
      <c r="A259" s="5"/>
      <c r="B259" s="3"/>
      <c r="C259" s="305" t="s">
        <v>468</v>
      </c>
      <c r="D259" s="319"/>
      <c r="E259" s="225"/>
      <c r="F259" s="304">
        <f>SUM(F252:F258)</f>
        <v>1029.01</v>
      </c>
      <c r="G259" s="304"/>
      <c r="H259" s="228"/>
    </row>
    <row r="260" spans="1:8" s="337" customFormat="1" ht="20" customHeight="1">
      <c r="A260" s="283" t="s">
        <v>56</v>
      </c>
      <c r="B260" s="241"/>
      <c r="C260" s="374" t="s">
        <v>55</v>
      </c>
      <c r="D260" s="369"/>
      <c r="E260" s="239"/>
      <c r="F260" s="239"/>
      <c r="G260" s="237"/>
      <c r="H260" s="338"/>
    </row>
    <row r="261" spans="1:8" ht="17" outlineLevel="1">
      <c r="A261" s="201" t="s">
        <v>467</v>
      </c>
      <c r="B261" s="98" t="s">
        <v>2</v>
      </c>
      <c r="C261" s="373" t="s">
        <v>54</v>
      </c>
      <c r="D261"/>
      <c r="E261"/>
      <c r="F261"/>
      <c r="G261" s="1"/>
      <c r="H261" s="46"/>
    </row>
    <row r="262" spans="1:8" ht="51" outlineLevel="1">
      <c r="C262" s="372" t="s">
        <v>324</v>
      </c>
      <c r="D262" s="29"/>
      <c r="E262" s="29"/>
      <c r="F262" s="29"/>
      <c r="G262" s="1"/>
      <c r="H262" s="46"/>
    </row>
    <row r="263" spans="1:8" s="175" customFormat="1" ht="30" customHeight="1" outlineLevel="1">
      <c r="A263" s="5"/>
      <c r="B263" s="3"/>
      <c r="C263" s="371"/>
      <c r="D263" s="319">
        <f>Amidaments!H248</f>
        <v>9</v>
      </c>
      <c r="E263" s="225">
        <f>JustificacióPreusFinal!G137</f>
        <v>10.676</v>
      </c>
      <c r="F263" s="7">
        <f>D263*E263</f>
        <v>96.084000000000003</v>
      </c>
      <c r="G263" s="7"/>
      <c r="H263" s="228"/>
    </row>
    <row r="264" spans="1:8" ht="17" outlineLevel="1">
      <c r="A264" s="201" t="s">
        <v>466</v>
      </c>
      <c r="B264" s="98" t="s">
        <v>2</v>
      </c>
      <c r="C264" s="312" t="s">
        <v>52</v>
      </c>
      <c r="D264" s="98"/>
      <c r="E264" s="15"/>
      <c r="G264" s="1"/>
      <c r="H264" s="46"/>
    </row>
    <row r="265" spans="1:8" ht="51" outlineLevel="1">
      <c r="C265" s="311" t="s">
        <v>465</v>
      </c>
      <c r="D265" s="184"/>
      <c r="E265" s="355"/>
      <c r="F265" s="198"/>
      <c r="G265" s="1"/>
      <c r="H265" s="46"/>
    </row>
    <row r="266" spans="1:8" s="175" customFormat="1" ht="30" customHeight="1" outlineLevel="1">
      <c r="A266" s="5"/>
      <c r="B266" s="3"/>
      <c r="C266" s="310"/>
      <c r="D266" s="319">
        <f>Amidaments!H251</f>
        <v>1</v>
      </c>
      <c r="E266" s="225">
        <f>JustificacióPreusFinal!G141</f>
        <v>518</v>
      </c>
      <c r="F266" s="7">
        <f>D266*E266</f>
        <v>518</v>
      </c>
      <c r="G266" s="7"/>
      <c r="H266" s="228"/>
    </row>
    <row r="267" spans="1:8" ht="17" outlineLevel="1">
      <c r="A267" s="201" t="s">
        <v>464</v>
      </c>
      <c r="B267" s="98" t="s">
        <v>2</v>
      </c>
      <c r="C267" s="312" t="s">
        <v>50</v>
      </c>
      <c r="D267" s="98"/>
      <c r="E267" s="15"/>
      <c r="G267" s="1"/>
      <c r="H267" s="46"/>
    </row>
    <row r="268" spans="1:8" ht="34" outlineLevel="1">
      <c r="C268" s="311" t="s">
        <v>49</v>
      </c>
      <c r="D268" s="184"/>
      <c r="E268" s="355"/>
      <c r="F268" s="198"/>
      <c r="G268" s="1"/>
      <c r="H268" s="46"/>
    </row>
    <row r="269" spans="1:8" s="175" customFormat="1" ht="30" customHeight="1" outlineLevel="1">
      <c r="A269" s="5"/>
      <c r="B269" s="3"/>
      <c r="C269" s="310"/>
      <c r="D269" s="319">
        <f>Amidaments!H254</f>
        <v>28</v>
      </c>
      <c r="E269" s="352">
        <f>JustificacióPreusFinal!G146</f>
        <v>8.6</v>
      </c>
      <c r="F269" s="321">
        <f>D269*E269</f>
        <v>240.79999999999998</v>
      </c>
      <c r="G269" s="7"/>
      <c r="H269" s="228"/>
    </row>
    <row r="270" spans="1:8" s="175" customFormat="1" ht="40" customHeight="1">
      <c r="A270" s="5"/>
      <c r="B270" s="3"/>
      <c r="C270" s="305" t="s">
        <v>463</v>
      </c>
      <c r="D270" s="367"/>
      <c r="E270" s="225"/>
      <c r="F270" s="304">
        <f>SUM(F263:F269)</f>
        <v>854.88400000000001</v>
      </c>
      <c r="G270" s="304"/>
      <c r="H270" s="228"/>
    </row>
    <row r="271" spans="1:8" s="337" customFormat="1" ht="20" customHeight="1">
      <c r="A271" s="283" t="s">
        <v>46</v>
      </c>
      <c r="B271" s="241"/>
      <c r="C271" s="370" t="s">
        <v>462</v>
      </c>
      <c r="D271" s="369"/>
      <c r="E271" s="239"/>
      <c r="F271" s="239"/>
      <c r="G271" s="237"/>
      <c r="H271" s="338"/>
    </row>
    <row r="272" spans="1:8" ht="17" outlineLevel="1">
      <c r="A272" s="201" t="s">
        <v>461</v>
      </c>
      <c r="B272" s="98" t="s">
        <v>2</v>
      </c>
      <c r="C272" s="368" t="s">
        <v>44</v>
      </c>
      <c r="D272"/>
      <c r="E272"/>
      <c r="F272"/>
      <c r="G272" s="1"/>
      <c r="H272" s="46"/>
    </row>
    <row r="273" spans="1:9" ht="85" outlineLevel="1">
      <c r="C273" s="356" t="s">
        <v>460</v>
      </c>
      <c r="D273" s="184"/>
      <c r="E273" s="355"/>
      <c r="F273" s="198"/>
      <c r="G273" s="7"/>
      <c r="H273" s="46"/>
    </row>
    <row r="274" spans="1:9" s="175" customFormat="1" ht="30" customHeight="1" outlineLevel="1">
      <c r="A274" s="5"/>
      <c r="B274" s="3"/>
      <c r="C274" s="353"/>
      <c r="D274" s="319">
        <f>Amidaments!H258</f>
        <v>153</v>
      </c>
      <c r="E274" s="225">
        <f>JustificacióPreusFinal!G153</f>
        <v>3.0140000000000002</v>
      </c>
      <c r="F274" s="7">
        <f>D274*E274</f>
        <v>461.14200000000005</v>
      </c>
      <c r="G274" s="7"/>
      <c r="H274" s="228"/>
    </row>
    <row r="275" spans="1:9" s="175" customFormat="1" ht="40" customHeight="1">
      <c r="A275" s="5"/>
      <c r="B275" s="3"/>
      <c r="C275" s="305" t="s">
        <v>459</v>
      </c>
      <c r="D275" s="367"/>
      <c r="E275" s="225"/>
      <c r="F275" s="347">
        <f>SUM(F273:F274)</f>
        <v>461.14200000000005</v>
      </c>
      <c r="G275" s="304"/>
      <c r="H275" s="228"/>
    </row>
    <row r="276" spans="1:9" s="337" customFormat="1" ht="20" customHeight="1">
      <c r="A276" s="283" t="s">
        <v>40</v>
      </c>
      <c r="B276" s="241"/>
      <c r="C276" s="366" t="s">
        <v>39</v>
      </c>
      <c r="D276" s="365"/>
      <c r="E276" s="364"/>
      <c r="F276" s="363"/>
      <c r="G276" s="237"/>
      <c r="H276" s="338"/>
    </row>
    <row r="277" spans="1:9" ht="17" outlineLevel="1">
      <c r="A277" s="201" t="s">
        <v>458</v>
      </c>
      <c r="B277" s="98" t="s">
        <v>2</v>
      </c>
      <c r="C277" s="357" t="s">
        <v>38</v>
      </c>
      <c r="D277"/>
      <c r="E277"/>
      <c r="F277"/>
      <c r="G277" s="171"/>
      <c r="H277" s="46"/>
    </row>
    <row r="278" spans="1:9" ht="34" outlineLevel="1">
      <c r="C278" s="356" t="s">
        <v>37</v>
      </c>
      <c r="D278" s="362"/>
      <c r="E278" s="355"/>
      <c r="F278" s="361"/>
      <c r="G278" s="171"/>
      <c r="H278" s="46"/>
    </row>
    <row r="279" spans="1:9" s="175" customFormat="1" ht="30" customHeight="1" outlineLevel="1">
      <c r="A279" s="5"/>
      <c r="B279" s="3"/>
      <c r="C279" s="353"/>
      <c r="D279" s="319">
        <f>Amidaments!H262</f>
        <v>6</v>
      </c>
      <c r="E279" s="352">
        <f>JustificacióPreusFinal!G159</f>
        <v>2.8050000000000002</v>
      </c>
      <c r="F279" s="351">
        <f>D279*E279</f>
        <v>16.830000000000002</v>
      </c>
      <c r="G279" s="304"/>
      <c r="H279" s="228"/>
    </row>
    <row r="280" spans="1:9" s="175" customFormat="1" ht="40" customHeight="1">
      <c r="A280" s="5"/>
      <c r="B280" s="3"/>
      <c r="C280" s="350" t="s">
        <v>457</v>
      </c>
      <c r="F280" s="304">
        <f>SUM(F278:F279)</f>
        <v>16.830000000000002</v>
      </c>
      <c r="G280" s="304"/>
      <c r="H280" s="228"/>
    </row>
    <row r="281" spans="1:9" s="315" customFormat="1" ht="20" customHeight="1">
      <c r="A281" s="318" t="s">
        <v>35</v>
      </c>
      <c r="B281" s="360"/>
      <c r="C281" s="359" t="s">
        <v>34</v>
      </c>
      <c r="D281" s="329"/>
      <c r="E281" s="313"/>
      <c r="F281" s="358">
        <f>F285</f>
        <v>347.3</v>
      </c>
      <c r="G281" s="80"/>
      <c r="H281" s="341"/>
    </row>
    <row r="282" spans="1:9" ht="17" outlineLevel="1">
      <c r="A282" s="201" t="s">
        <v>456</v>
      </c>
      <c r="B282" s="98" t="s">
        <v>2</v>
      </c>
      <c r="C282" s="357" t="s">
        <v>455</v>
      </c>
      <c r="D282"/>
      <c r="E282"/>
      <c r="F282"/>
      <c r="G282" s="1"/>
      <c r="H282" s="46"/>
    </row>
    <row r="283" spans="1:9" ht="34" outlineLevel="1">
      <c r="C283" s="356" t="s">
        <v>32</v>
      </c>
      <c r="D283" s="184"/>
      <c r="E283" s="355"/>
      <c r="F283" s="354"/>
      <c r="G283" s="1"/>
      <c r="H283" s="46"/>
    </row>
    <row r="284" spans="1:9" s="175" customFormat="1" ht="30" customHeight="1" outlineLevel="1">
      <c r="A284" s="5"/>
      <c r="B284" s="3"/>
      <c r="C284" s="353"/>
      <c r="D284" s="319">
        <f>Amidaments!H266</f>
        <v>23</v>
      </c>
      <c r="E284" s="352">
        <f>JustificacióPreusFinal!G167</f>
        <v>15.1</v>
      </c>
      <c r="F284" s="351">
        <f>D284*E284</f>
        <v>347.3</v>
      </c>
      <c r="G284" s="7"/>
      <c r="H284" s="228"/>
    </row>
    <row r="285" spans="1:9" s="175" customFormat="1" ht="40" customHeight="1">
      <c r="A285" s="5"/>
      <c r="B285" s="3"/>
      <c r="C285" s="350" t="s">
        <v>454</v>
      </c>
      <c r="D285" s="349"/>
      <c r="E285" s="348"/>
      <c r="F285" s="347">
        <f>SUM(F283:F284)</f>
        <v>347.3</v>
      </c>
      <c r="G285" s="304"/>
      <c r="H285" s="228"/>
    </row>
    <row r="286" spans="1:9" s="315" customFormat="1" ht="20" customHeight="1">
      <c r="A286" s="318" t="s">
        <v>30</v>
      </c>
      <c r="B286" s="314"/>
      <c r="C286" s="343" t="s">
        <v>453</v>
      </c>
      <c r="D286" s="329"/>
      <c r="E286" s="313"/>
      <c r="F286" s="313">
        <f>F291</f>
        <v>3678.5799999999995</v>
      </c>
      <c r="G286" s="327"/>
      <c r="H286" s="342"/>
      <c r="I286" s="341"/>
    </row>
    <row r="287" spans="1:9" ht="34" outlineLevel="1">
      <c r="A287" s="201" t="s">
        <v>452</v>
      </c>
      <c r="B287" s="98" t="s">
        <v>2</v>
      </c>
      <c r="C287" s="346" t="s">
        <v>28</v>
      </c>
      <c r="D287" s="29"/>
      <c r="E287" s="29"/>
      <c r="F287" s="29"/>
      <c r="G287" s="1"/>
      <c r="H287" s="46"/>
    </row>
    <row r="288" spans="1:9" s="175" customFormat="1" ht="30" customHeight="1" outlineLevel="1">
      <c r="A288" s="5"/>
      <c r="B288" s="3"/>
      <c r="C288" s="345"/>
      <c r="D288" s="319">
        <f>Amidaments!H269</f>
        <v>15</v>
      </c>
      <c r="E288" s="7">
        <v>215.26</v>
      </c>
      <c r="F288" s="7">
        <f>D288*E288</f>
        <v>3228.8999999999996</v>
      </c>
      <c r="G288" s="7"/>
      <c r="H288" s="228"/>
    </row>
    <row r="289" spans="1:13" ht="34" outlineLevel="1">
      <c r="A289" s="201" t="s">
        <v>451</v>
      </c>
      <c r="B289" s="98" t="s">
        <v>2</v>
      </c>
      <c r="C289" s="346" t="s">
        <v>450</v>
      </c>
      <c r="D289" s="182"/>
      <c r="E289" s="181"/>
      <c r="F289" s="198"/>
      <c r="G289" s="1"/>
      <c r="H289" s="46"/>
    </row>
    <row r="290" spans="1:13" s="175" customFormat="1" ht="30" customHeight="1" outlineLevel="1">
      <c r="A290" s="5"/>
      <c r="B290" s="3"/>
      <c r="C290" s="345"/>
      <c r="D290" s="319">
        <f>Amidaments!H272</f>
        <v>4</v>
      </c>
      <c r="E290" s="321">
        <v>112.42</v>
      </c>
      <c r="F290" s="321">
        <f>D290*E290</f>
        <v>449.68</v>
      </c>
      <c r="G290" s="7"/>
      <c r="H290" s="228"/>
    </row>
    <row r="291" spans="1:13" s="175" customFormat="1" ht="40" customHeight="1">
      <c r="A291" s="5"/>
      <c r="B291" s="334"/>
      <c r="C291" s="305" t="s">
        <v>449</v>
      </c>
      <c r="D291" s="344"/>
      <c r="E291" s="304"/>
      <c r="F291" s="304">
        <f>SUM(F288:F290)</f>
        <v>3678.5799999999995</v>
      </c>
      <c r="G291" s="332"/>
      <c r="H291" s="228"/>
    </row>
    <row r="292" spans="1:13" s="315" customFormat="1" ht="20" customHeight="1">
      <c r="A292" s="318" t="s">
        <v>24</v>
      </c>
      <c r="B292" s="314"/>
      <c r="C292" s="343" t="str">
        <f>Amidaments!E273</f>
        <v xml:space="preserve">Enginyeria </v>
      </c>
      <c r="D292" s="329"/>
      <c r="E292" s="313"/>
      <c r="F292" s="313">
        <f>F300+F305</f>
        <v>4441.7999999999993</v>
      </c>
      <c r="G292" s="327"/>
      <c r="H292" s="342"/>
      <c r="I292" s="341"/>
    </row>
    <row r="293" spans="1:13" s="56" customFormat="1">
      <c r="A293" s="320" t="s">
        <v>21</v>
      </c>
      <c r="B293" s="2" t="s">
        <v>22</v>
      </c>
      <c r="C293" s="320" t="str">
        <f>Amidaments!E274</f>
        <v>Engenyeria de software</v>
      </c>
      <c r="D293" s="11"/>
      <c r="E293" s="17"/>
      <c r="F293" s="11"/>
      <c r="G293" s="43"/>
      <c r="H293" s="43"/>
      <c r="I293" s="60"/>
      <c r="K293" s="59"/>
      <c r="L293" s="58"/>
      <c r="M293" s="57"/>
    </row>
    <row r="294" spans="1:13" ht="17" outlineLevel="1">
      <c r="A294" s="201" t="str">
        <f>Amidaments!C275</f>
        <v>ENGSOF01</v>
      </c>
      <c r="B294" s="98" t="s">
        <v>2</v>
      </c>
      <c r="C294" s="312" t="str">
        <f>Amidaments!E275</f>
        <v xml:space="preserve">Treball d'enginyeria i desenvolupament </v>
      </c>
      <c r="D294"/>
      <c r="E294"/>
      <c r="F294"/>
      <c r="G294" s="1"/>
      <c r="H294" s="46"/>
    </row>
    <row r="295" spans="1:13" ht="135" customHeight="1" outlineLevel="1">
      <c r="C295" s="311" t="str">
        <f>Amidaments!E276</f>
        <v>Disseny i implementació dels algoritmes de control segons especificacions del projecte i de les consoles de control segons especificacions de l’ajuntament de Sabadell.
-	Replanteig del sistema
-	Definició completa i final dels algoritmes a implementar
-	Programació del Miniserver: perifèrics, comunicacions, algoritmes
-	Generació de les consoles de control especificades per l’ajuntament
-	Verificació i proves</v>
      </c>
      <c r="D295" s="182"/>
      <c r="E295" s="198"/>
      <c r="F295" s="198"/>
      <c r="G295" s="1"/>
      <c r="H295" s="46"/>
    </row>
    <row r="296" spans="1:13" s="175" customFormat="1" ht="30" customHeight="1" outlineLevel="1">
      <c r="A296" s="5"/>
      <c r="B296" s="3"/>
      <c r="C296" s="310"/>
      <c r="D296" s="319">
        <f>Amidaments!H277</f>
        <v>1</v>
      </c>
      <c r="E296" s="7">
        <f>JustificacióPreusFinal!G173</f>
        <v>3000</v>
      </c>
      <c r="F296" s="7">
        <f>D296*E296</f>
        <v>3000</v>
      </c>
      <c r="G296" s="7"/>
      <c r="H296" s="228"/>
    </row>
    <row r="297" spans="1:13" ht="19" outlineLevel="1" collapsed="1">
      <c r="A297" s="201" t="str">
        <f>Amidaments!C278</f>
        <v>ENGSOF02</v>
      </c>
      <c r="B297" s="98" t="s">
        <v>2</v>
      </c>
      <c r="C297" s="336" t="str">
        <f>Amidaments!E278</f>
        <v>Revisió i manteniment del software</v>
      </c>
      <c r="F297" s="235"/>
      <c r="G297" s="48"/>
      <c r="H297" s="46"/>
    </row>
    <row r="298" spans="1:13" ht="123" customHeight="1" outlineLevel="1">
      <c r="B298" s="172"/>
      <c r="C298" s="340" t="str">
        <f>Amidaments!E279</f>
        <v xml:space="preserve">Revisió i manteniment del sortware consistent en realització d'una visita a l'escola per a revisar el funcionament i repgrogramar el software en cas necessari.
Visita cada 6 mesos durant el primer any, en total dues visites, la duració de les quals s'estima de 5 hores.
Visita un cop l'any durant els 4 anys següents, en total quatre visites, la duració de les quals s'estima de 2 hores.
</v>
      </c>
      <c r="D298" s="182"/>
      <c r="E298" s="198"/>
      <c r="F298" s="322"/>
      <c r="G298" s="48"/>
      <c r="H298" s="46"/>
    </row>
    <row r="299" spans="1:13" s="175" customFormat="1" ht="30" customHeight="1" outlineLevel="1">
      <c r="A299" s="5"/>
      <c r="B299" s="334"/>
      <c r="C299" s="305"/>
      <c r="D299" s="319">
        <f>Amidaments!H280</f>
        <v>1</v>
      </c>
      <c r="E299" s="321">
        <f>JustificacióPreusFinal!G179</f>
        <v>1124.4000000000001</v>
      </c>
      <c r="F299" s="321">
        <f>D299*E299</f>
        <v>1124.4000000000001</v>
      </c>
      <c r="G299" s="332"/>
      <c r="H299" s="228"/>
    </row>
    <row r="300" spans="1:13" s="175" customFormat="1" ht="40" customHeight="1">
      <c r="A300" s="5"/>
      <c r="B300" s="334"/>
      <c r="C300" s="305" t="s">
        <v>448</v>
      </c>
      <c r="D300" s="319"/>
      <c r="E300" s="7"/>
      <c r="F300" s="304">
        <f>SUM(F296:F299)</f>
        <v>4124.3999999999996</v>
      </c>
      <c r="G300" s="332"/>
      <c r="H300" s="228"/>
    </row>
    <row r="301" spans="1:13" s="337" customFormat="1" ht="20" customHeight="1">
      <c r="A301" s="325" t="s">
        <v>14</v>
      </c>
      <c r="B301" s="172"/>
      <c r="C301" s="339" t="s">
        <v>13</v>
      </c>
      <c r="D301" s="302"/>
      <c r="E301" s="235"/>
      <c r="F301" s="235"/>
      <c r="G301" s="237"/>
      <c r="H301" s="338"/>
    </row>
    <row r="302" spans="1:13" ht="17" outlineLevel="1">
      <c r="A302" s="201" t="str">
        <f>Amidaments!C282</f>
        <v>ENGPF01</v>
      </c>
      <c r="B302" s="98" t="s">
        <v>2</v>
      </c>
      <c r="C302" s="336" t="s">
        <v>13</v>
      </c>
      <c r="D302"/>
      <c r="E302"/>
      <c r="F302"/>
      <c r="G302" s="1"/>
      <c r="H302" s="46"/>
    </row>
    <row r="303" spans="1:13" ht="39" customHeight="1" outlineLevel="1">
      <c r="A303" s="325"/>
      <c r="B303" s="172"/>
      <c r="C303" s="335" t="str">
        <f>Amidaments!E283</f>
        <v>Proves in situ per la posada en funcionament del sistema
S'incloen les dietes i el desplaçament</v>
      </c>
      <c r="D303" s="182"/>
      <c r="E303" s="198"/>
      <c r="F303" s="198"/>
      <c r="G303" s="48"/>
      <c r="H303" s="46"/>
    </row>
    <row r="304" spans="1:13" s="175" customFormat="1" ht="30" customHeight="1" outlineLevel="1">
      <c r="A304" s="320"/>
      <c r="B304" s="334"/>
      <c r="C304" s="333"/>
      <c r="D304" s="319">
        <f>Amidaments!H284</f>
        <v>1</v>
      </c>
      <c r="E304" s="321">
        <f>JustificacióPreusFinal!G185</f>
        <v>317.39999999999998</v>
      </c>
      <c r="F304" s="321">
        <f>D304*E304</f>
        <v>317.39999999999998</v>
      </c>
      <c r="G304" s="332"/>
      <c r="H304" s="228"/>
    </row>
    <row r="305" spans="1:8" s="175" customFormat="1" ht="40" customHeight="1">
      <c r="A305" s="36"/>
      <c r="B305" s="27"/>
      <c r="C305" s="305" t="s">
        <v>447</v>
      </c>
      <c r="D305" s="319"/>
      <c r="E305" s="7"/>
      <c r="F305" s="304">
        <f>F304</f>
        <v>317.39999999999998</v>
      </c>
      <c r="G305" s="308"/>
      <c r="H305" s="7"/>
    </row>
    <row r="306" spans="1:8" s="315" customFormat="1" ht="20" customHeight="1">
      <c r="A306" s="318" t="s">
        <v>10</v>
      </c>
      <c r="B306" s="331"/>
      <c r="C306" s="330" t="s">
        <v>9</v>
      </c>
      <c r="D306" s="329"/>
      <c r="E306" s="313"/>
      <c r="F306" s="313">
        <f>F310</f>
        <v>140</v>
      </c>
      <c r="G306" s="328"/>
      <c r="H306" s="327"/>
    </row>
    <row r="307" spans="1:8" ht="21" outlineLevel="1">
      <c r="A307" s="201" t="s">
        <v>8</v>
      </c>
      <c r="B307" s="326" t="s">
        <v>2</v>
      </c>
      <c r="C307" s="312" t="s">
        <v>7</v>
      </c>
      <c r="F307" s="235"/>
      <c r="G307" s="25"/>
    </row>
    <row r="308" spans="1:8" ht="39" customHeight="1" outlineLevel="1">
      <c r="A308" s="325"/>
      <c r="B308" s="324"/>
      <c r="C308" s="323" t="str">
        <f>Amidaments!E287</f>
        <v>Formació sobre el sistema de control per al personal de l'escola, amb durada de mig dia</v>
      </c>
      <c r="D308" s="182"/>
      <c r="E308" s="198"/>
      <c r="F308" s="322"/>
      <c r="G308" s="25"/>
    </row>
    <row r="309" spans="1:8" s="175" customFormat="1" ht="30" customHeight="1" outlineLevel="1">
      <c r="A309" s="320"/>
      <c r="B309" s="27"/>
      <c r="C309" s="305"/>
      <c r="D309" s="319">
        <f>Amidaments!H288</f>
        <v>1</v>
      </c>
      <c r="E309" s="321">
        <f>JustificacióPreusFinal!G192</f>
        <v>140</v>
      </c>
      <c r="F309" s="321">
        <f>D309*E309</f>
        <v>140</v>
      </c>
      <c r="G309" s="308"/>
      <c r="H309" s="7"/>
    </row>
    <row r="310" spans="1:8" s="175" customFormat="1" ht="40" customHeight="1">
      <c r="A310" s="320"/>
      <c r="B310" s="27"/>
      <c r="C310" s="305" t="s">
        <v>446</v>
      </c>
      <c r="D310" s="319"/>
      <c r="E310" s="7"/>
      <c r="F310" s="304">
        <f>F309</f>
        <v>140</v>
      </c>
      <c r="G310" s="308"/>
      <c r="H310" s="7"/>
    </row>
    <row r="311" spans="1:8" s="102" customFormat="1" ht="20" customHeight="1">
      <c r="A311" s="318" t="s">
        <v>4</v>
      </c>
      <c r="B311" s="317" t="s">
        <v>4</v>
      </c>
      <c r="C311" s="316" t="s">
        <v>290</v>
      </c>
      <c r="D311" s="315"/>
      <c r="E311" s="314"/>
      <c r="F311" s="313">
        <f>F315</f>
        <v>800</v>
      </c>
      <c r="G311" s="25"/>
      <c r="H311" s="171"/>
    </row>
    <row r="312" spans="1:8" ht="21" outlineLevel="1">
      <c r="A312" s="201" t="s">
        <v>3</v>
      </c>
      <c r="B312" s="98" t="s">
        <v>2</v>
      </c>
      <c r="C312" s="312" t="s">
        <v>1</v>
      </c>
      <c r="D312" s="98"/>
      <c r="E312" s="98"/>
      <c r="F312" s="98"/>
      <c r="G312" s="25"/>
    </row>
    <row r="313" spans="1:8" ht="21" outlineLevel="1">
      <c r="C313" s="311" t="str">
        <f>Amidaments!E291</f>
        <v>Partida a mà alçada per a possibles imprevistos d'obra</v>
      </c>
      <c r="D313" s="29"/>
      <c r="E313" s="29"/>
      <c r="F313" s="29"/>
      <c r="G313" s="25"/>
    </row>
    <row r="314" spans="1:8" s="175" customFormat="1" ht="30" customHeight="1" outlineLevel="1">
      <c r="A314" s="5"/>
      <c r="B314" s="3"/>
      <c r="C314" s="310"/>
      <c r="D314" s="3">
        <v>1</v>
      </c>
      <c r="E314" s="309">
        <f>JustificacióPreusFinal!G197</f>
        <v>800</v>
      </c>
      <c r="F314" s="309">
        <f>D314*E314</f>
        <v>800</v>
      </c>
      <c r="G314" s="308"/>
      <c r="H314" s="7"/>
    </row>
    <row r="315" spans="1:8" s="175" customFormat="1" ht="40" customHeight="1">
      <c r="A315" s="307"/>
      <c r="B315" s="306"/>
      <c r="C315" s="305" t="s">
        <v>445</v>
      </c>
      <c r="D315" s="3"/>
      <c r="E315" s="7"/>
      <c r="F315" s="304">
        <f>F314</f>
        <v>800</v>
      </c>
      <c r="G315" s="3"/>
      <c r="H315" s="225"/>
    </row>
    <row r="316" spans="1:8" ht="55" customHeight="1">
      <c r="H316" s="15"/>
    </row>
    <row r="317" spans="1:8" ht="20">
      <c r="C317" s="303" t="s">
        <v>444</v>
      </c>
      <c r="D317" s="302"/>
      <c r="E317" s="235"/>
      <c r="F317" s="285">
        <f>F300+F291+F285+F275+F270+F259+F247+F236+F218+F207+F176+F184+F189+F162+F139+F103+F89+F69+F45+F305+F280+F315+F310</f>
        <v>35127.454971428582</v>
      </c>
      <c r="G317" s="37"/>
    </row>
    <row r="318" spans="1:8" ht="19">
      <c r="C318" s="301" t="s">
        <v>443</v>
      </c>
      <c r="D318" s="300">
        <v>0.13</v>
      </c>
      <c r="E318" s="299"/>
      <c r="F318" s="298">
        <f>F317*D318</f>
        <v>4566.5691462857158</v>
      </c>
      <c r="G318" s="37"/>
    </row>
    <row r="319" spans="1:8" ht="21">
      <c r="C319" s="301" t="s">
        <v>442</v>
      </c>
      <c r="D319" s="300">
        <v>0.06</v>
      </c>
      <c r="E319" s="299"/>
      <c r="F319" s="298">
        <f>D319*F317</f>
        <v>2107.6472982857149</v>
      </c>
      <c r="G319" s="25"/>
    </row>
    <row r="320" spans="1:8" ht="20">
      <c r="C320" s="297" t="s">
        <v>441</v>
      </c>
      <c r="D320" s="296"/>
      <c r="E320" s="295"/>
      <c r="F320" s="294">
        <f>SUM(F317:F319)</f>
        <v>41801.671416000012</v>
      </c>
      <c r="H320" s="15"/>
    </row>
    <row r="321" spans="1:12">
      <c r="G321" s="1"/>
    </row>
    <row r="322" spans="1:12" ht="18">
      <c r="C322" s="293" t="s">
        <v>440</v>
      </c>
      <c r="D322" s="292">
        <v>0.21</v>
      </c>
      <c r="E322" s="291"/>
      <c r="F322" s="291">
        <f>F320*D322</f>
        <v>8778.350997360003</v>
      </c>
      <c r="H322"/>
    </row>
    <row r="323" spans="1:12" s="1" customFormat="1" ht="11" customHeight="1">
      <c r="A323" s="201"/>
      <c r="B323" s="98"/>
      <c r="C323" s="290"/>
      <c r="D323" s="186"/>
      <c r="E323" s="160"/>
      <c r="F323" s="289"/>
      <c r="G323" s="232"/>
      <c r="I323"/>
      <c r="J323"/>
      <c r="K323"/>
      <c r="L323"/>
    </row>
    <row r="324" spans="1:12" ht="20">
      <c r="C324" s="288" t="s">
        <v>439</v>
      </c>
      <c r="D324" s="287"/>
      <c r="E324" s="286"/>
      <c r="F324" s="285">
        <f>F320+F322</f>
        <v>50580.022413360013</v>
      </c>
    </row>
    <row r="329" spans="1:12">
      <c r="B329" s="160"/>
    </row>
  </sheetData>
  <autoFilter ref="A1:L329" xr:uid="{73071969-91C8-4503-BB4B-95BD27FFCCAA}"/>
  <pageMargins left="0.70866141732283472" right="0.70866141732283472" top="0.74803149606299213" bottom="0.74803149606299213" header="0.31496062992125984" footer="0.31496062992125984"/>
  <pageSetup paperSize="9" scale="22"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Amidaments</vt:lpstr>
      <vt:lpstr>JustificacióPreusFinal</vt:lpstr>
      <vt:lpstr>PressupostFinalV2</vt:lpstr>
      <vt:lpstr>JustificacióPreusFinal!Print_Titles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Alonso</dc:creator>
  <cp:lastModifiedBy>Carlos Alonso</cp:lastModifiedBy>
  <dcterms:created xsi:type="dcterms:W3CDTF">2020-02-04T12:03:35Z</dcterms:created>
  <dcterms:modified xsi:type="dcterms:W3CDTF">2020-02-04T12:03:59Z</dcterms:modified>
</cp:coreProperties>
</file>