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113"/>
  <workbookPr defaultThemeVersion="166925"/>
  <mc:AlternateContent xmlns:mc="http://schemas.openxmlformats.org/markup-compatibility/2006">
    <mc:Choice Requires="x15">
      <x15ac:absPath xmlns:x15ac="http://schemas.microsoft.com/office/spreadsheetml/2010/11/ac" url="/Users/carloscefiner/Dropbox (Cefiner)/CEFINER/3 Projectes/30 Projectes Actuals/3089 Ajuntamanent Sabadell - Projecte control Loxone/2.3 Treball d'Enginyeria/2.3.5 Monitorització/Pressupostos/"/>
    </mc:Choice>
  </mc:AlternateContent>
  <xr:revisionPtr revIDLastSave="0" documentId="8_{E0296ACD-623C-6B4A-A65D-4450B8532F11}" xr6:coauthVersionLast="45" xr6:coauthVersionMax="45" xr10:uidLastSave="{00000000-0000-0000-0000-000000000000}"/>
  <bookViews>
    <workbookView xWindow="-33580" yWindow="-3140" windowWidth="24300" windowHeight="21140" activeTab="2" xr2:uid="{39C9B4E1-6C14-2D4B-8BC7-2E9A104B748B}"/>
  </bookViews>
  <sheets>
    <sheet name="Amidaments" sheetId="1" r:id="rId1"/>
    <sheet name="JustificacióPreusFinal" sheetId="2" r:id="rId2"/>
    <sheet name="PressupostFinalV2" sheetId="3" r:id="rId3"/>
  </sheets>
  <externalReferences>
    <externalReference r:id="rId4"/>
  </externalReferences>
  <definedNames>
    <definedName name="_xlnm._FilterDatabase" localSheetId="0" hidden="1">Amidaments!$A$1:$P$284</definedName>
    <definedName name="_xlnm._FilterDatabase" localSheetId="1" hidden="1">JustificacióPreusFinal!$A$87:$M$185</definedName>
    <definedName name="_xlnm._FilterDatabase" localSheetId="2" hidden="1">PressupostFinalV2!$A$1:$L$320</definedName>
    <definedName name="DESPLEGABLE">[1]Anexes!$B$4:$B$5</definedName>
    <definedName name="_xlnm.Print_Titles" localSheetId="1">JustificacióPreusFinal!$2:$2</definedName>
  </definedNames>
  <calcPr calcId="18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F305" i="3" l="1"/>
  <c r="F306" i="3" s="1"/>
  <c r="F302" i="3" s="1"/>
  <c r="E305" i="3"/>
  <c r="C304" i="3"/>
  <c r="D300" i="3"/>
  <c r="C299" i="3"/>
  <c r="D295" i="3"/>
  <c r="C294" i="3"/>
  <c r="D290" i="3"/>
  <c r="C289" i="3"/>
  <c r="C288" i="3"/>
  <c r="A288" i="3"/>
  <c r="D287" i="3"/>
  <c r="C286" i="3"/>
  <c r="C285" i="3"/>
  <c r="C284" i="3"/>
  <c r="C283" i="3"/>
  <c r="D281" i="3"/>
  <c r="F281" i="3" s="1"/>
  <c r="D279" i="3"/>
  <c r="F279" i="3" s="1"/>
  <c r="D275" i="3"/>
  <c r="F270" i="3"/>
  <c r="F271" i="3" s="1"/>
  <c r="E270" i="3"/>
  <c r="D270" i="3"/>
  <c r="D260" i="3"/>
  <c r="E252" i="3"/>
  <c r="D252" i="3"/>
  <c r="F252" i="3" s="1"/>
  <c r="D244" i="3"/>
  <c r="D238" i="3"/>
  <c r="F229" i="3"/>
  <c r="E229" i="3"/>
  <c r="D229" i="3"/>
  <c r="F221" i="3"/>
  <c r="E221" i="3"/>
  <c r="D221" i="3"/>
  <c r="D215" i="3"/>
  <c r="F215" i="3" s="1"/>
  <c r="E209" i="3"/>
  <c r="D209" i="3"/>
  <c r="F209" i="3" s="1"/>
  <c r="E200" i="3"/>
  <c r="D200" i="3"/>
  <c r="F200" i="3" s="1"/>
  <c r="F192" i="3"/>
  <c r="D192" i="3"/>
  <c r="F188" i="3"/>
  <c r="D188" i="3"/>
  <c r="F182" i="3"/>
  <c r="E182" i="3"/>
  <c r="D182" i="3"/>
  <c r="D179" i="3"/>
  <c r="F179" i="3" s="1"/>
  <c r="E174" i="3"/>
  <c r="D174" i="3"/>
  <c r="F174" i="3" s="1"/>
  <c r="F175" i="3" s="1"/>
  <c r="E169" i="3"/>
  <c r="D169" i="3"/>
  <c r="F169" i="3" s="1"/>
  <c r="E166" i="3"/>
  <c r="D166" i="3"/>
  <c r="F166" i="3" s="1"/>
  <c r="F170" i="3" s="1"/>
  <c r="D161" i="3"/>
  <c r="F161" i="3" s="1"/>
  <c r="D158" i="3"/>
  <c r="F155" i="3"/>
  <c r="D155" i="3"/>
  <c r="F152" i="3"/>
  <c r="E152" i="3"/>
  <c r="D152" i="3"/>
  <c r="F141" i="3"/>
  <c r="D141" i="3"/>
  <c r="D132" i="3"/>
  <c r="D129" i="3"/>
  <c r="F129" i="3" s="1"/>
  <c r="D124" i="3"/>
  <c r="D121" i="3"/>
  <c r="D118" i="3"/>
  <c r="D115" i="3"/>
  <c r="D112" i="3"/>
  <c r="D109" i="3"/>
  <c r="D106" i="3"/>
  <c r="D103" i="3"/>
  <c r="D100" i="3"/>
  <c r="D97" i="3"/>
  <c r="D94" i="3"/>
  <c r="F88" i="3"/>
  <c r="D88" i="3"/>
  <c r="F85" i="3"/>
  <c r="D85" i="3"/>
  <c r="F82" i="3"/>
  <c r="D82" i="3"/>
  <c r="F79" i="3"/>
  <c r="D79" i="3"/>
  <c r="D76" i="3"/>
  <c r="F73" i="3"/>
  <c r="D73" i="3"/>
  <c r="F68" i="3"/>
  <c r="D68" i="3"/>
  <c r="F62" i="3"/>
  <c r="D62" i="3"/>
  <c r="D56" i="3"/>
  <c r="D50" i="3"/>
  <c r="F50" i="3" s="1"/>
  <c r="F44" i="3"/>
  <c r="D44" i="3"/>
  <c r="F39" i="3"/>
  <c r="D39" i="3"/>
  <c r="F34" i="3"/>
  <c r="D34" i="3"/>
  <c r="C33" i="3"/>
  <c r="D29" i="3"/>
  <c r="F29" i="3" s="1"/>
  <c r="D25" i="3"/>
  <c r="F25" i="3" s="1"/>
  <c r="D19" i="3"/>
  <c r="F13" i="3"/>
  <c r="E13" i="3"/>
  <c r="D13" i="3"/>
  <c r="E10" i="3"/>
  <c r="D7" i="3"/>
  <c r="F7" i="3" s="1"/>
  <c r="C3" i="3"/>
  <c r="C2" i="3"/>
  <c r="A2" i="3"/>
  <c r="G197" i="2"/>
  <c r="G191" i="2"/>
  <c r="G190" i="2"/>
  <c r="G192" i="2" s="1"/>
  <c r="E300" i="3" s="1"/>
  <c r="F300" i="3" s="1"/>
  <c r="F301" i="3" s="1"/>
  <c r="F297" i="3" s="1"/>
  <c r="B187" i="2"/>
  <c r="G184" i="2"/>
  <c r="G183" i="2"/>
  <c r="G185" i="2" s="1"/>
  <c r="E295" i="3" s="1"/>
  <c r="G178" i="2"/>
  <c r="G177" i="2"/>
  <c r="G179" i="2" s="1"/>
  <c r="E290" i="3" s="1"/>
  <c r="B174" i="2"/>
  <c r="G173" i="2"/>
  <c r="E287" i="3" s="1"/>
  <c r="F287" i="3" s="1"/>
  <c r="G172" i="2"/>
  <c r="G167" i="2"/>
  <c r="E275" i="3" s="1"/>
  <c r="F275" i="3" s="1"/>
  <c r="F276" i="3" s="1"/>
  <c r="F272" i="3" s="1"/>
  <c r="G166" i="2"/>
  <c r="G164" i="2"/>
  <c r="B161" i="2"/>
  <c r="G159" i="2"/>
  <c r="G158" i="2"/>
  <c r="G154" i="2"/>
  <c r="G155" i="2" s="1"/>
  <c r="E265" i="3" s="1"/>
  <c r="B151" i="2"/>
  <c r="G148" i="2"/>
  <c r="G147" i="2"/>
  <c r="G149" i="2" s="1"/>
  <c r="E260" i="3" s="1"/>
  <c r="F260" i="3" s="1"/>
  <c r="F261" i="3" s="1"/>
  <c r="B144" i="2"/>
  <c r="G142" i="2"/>
  <c r="E255" i="3" s="1"/>
  <c r="G141" i="2"/>
  <c r="B138" i="2"/>
  <c r="G137" i="2"/>
  <c r="G135" i="2"/>
  <c r="B134" i="2"/>
  <c r="G133" i="2"/>
  <c r="E249" i="3" s="1"/>
  <c r="G132" i="2"/>
  <c r="G130" i="2"/>
  <c r="B127" i="2"/>
  <c r="G125" i="2"/>
  <c r="E244" i="3" s="1"/>
  <c r="G124" i="2"/>
  <c r="G123" i="2"/>
  <c r="B120" i="2"/>
  <c r="G119" i="2"/>
  <c r="E241" i="3" s="1"/>
  <c r="G118" i="2"/>
  <c r="G117" i="2"/>
  <c r="B114" i="2"/>
  <c r="G113" i="2"/>
  <c r="E238" i="3" s="1"/>
  <c r="F238" i="3" s="1"/>
  <c r="G112" i="2"/>
  <c r="G111" i="2"/>
  <c r="B108" i="2"/>
  <c r="G106" i="2"/>
  <c r="E232" i="3" s="1"/>
  <c r="G105" i="2"/>
  <c r="G103" i="2"/>
  <c r="F103" i="2"/>
  <c r="B100" i="2"/>
  <c r="G99" i="2"/>
  <c r="G98" i="2"/>
  <c r="B95" i="2"/>
  <c r="G94" i="2"/>
  <c r="E226" i="3" s="1"/>
  <c r="G93" i="2"/>
  <c r="B90" i="2"/>
  <c r="F64" i="2"/>
  <c r="G64" i="2" s="1"/>
  <c r="E212" i="3" s="1"/>
  <c r="G63" i="2"/>
  <c r="F63" i="2"/>
  <c r="G61" i="2"/>
  <c r="G60" i="2"/>
  <c r="E197" i="3" s="1"/>
  <c r="F60" i="2"/>
  <c r="E60" i="2"/>
  <c r="G52" i="2"/>
  <c r="G48" i="2"/>
  <c r="E132" i="3" s="1"/>
  <c r="F48" i="2"/>
  <c r="G46" i="2"/>
  <c r="E124" i="3" s="1"/>
  <c r="F124" i="3" s="1"/>
  <c r="F46" i="2"/>
  <c r="G45" i="2"/>
  <c r="E121" i="3" s="1"/>
  <c r="F45" i="2"/>
  <c r="G44" i="2"/>
  <c r="E118" i="3" s="1"/>
  <c r="F44" i="2"/>
  <c r="G43" i="2"/>
  <c r="E115" i="3" s="1"/>
  <c r="F43" i="2"/>
  <c r="G42" i="2"/>
  <c r="E112" i="3" s="1"/>
  <c r="F112" i="3" s="1"/>
  <c r="F42" i="2"/>
  <c r="G41" i="2"/>
  <c r="E109" i="3" s="1"/>
  <c r="F41" i="2"/>
  <c r="G40" i="2"/>
  <c r="E106" i="3" s="1"/>
  <c r="F40" i="2"/>
  <c r="G39" i="2"/>
  <c r="E103" i="3" s="1"/>
  <c r="F39" i="2"/>
  <c r="G38" i="2"/>
  <c r="E100" i="3" s="1"/>
  <c r="F100" i="3" s="1"/>
  <c r="F38" i="2"/>
  <c r="G37" i="2"/>
  <c r="E97" i="3" s="1"/>
  <c r="F37" i="2"/>
  <c r="G36" i="2"/>
  <c r="E94" i="3" s="1"/>
  <c r="F36" i="2"/>
  <c r="G25" i="2"/>
  <c r="E158" i="3" s="1"/>
  <c r="F25" i="2"/>
  <c r="G9" i="2"/>
  <c r="E19" i="3" s="1"/>
  <c r="F9" i="2"/>
  <c r="G8" i="2"/>
  <c r="E16" i="3" s="1"/>
  <c r="F8" i="2"/>
  <c r="G6" i="2"/>
  <c r="E56" i="3" s="1"/>
  <c r="F56" i="3" s="1"/>
  <c r="F6" i="2"/>
  <c r="F5" i="2"/>
  <c r="G4" i="2"/>
  <c r="F4" i="2"/>
  <c r="H275" i="1"/>
  <c r="C273" i="1"/>
  <c r="B180" i="2" s="1"/>
  <c r="H271" i="1"/>
  <c r="C269" i="1"/>
  <c r="H268" i="1"/>
  <c r="C266" i="1"/>
  <c r="A285" i="3" s="1"/>
  <c r="H263" i="1"/>
  <c r="C261" i="1"/>
  <c r="H260" i="1"/>
  <c r="C259" i="1"/>
  <c r="H257" i="1"/>
  <c r="C255" i="1"/>
  <c r="H253" i="1"/>
  <c r="H249" i="1"/>
  <c r="D265" i="3" s="1"/>
  <c r="F265" i="3" s="1"/>
  <c r="F266" i="3" s="1"/>
  <c r="C247" i="1"/>
  <c r="H245" i="1"/>
  <c r="C243" i="1"/>
  <c r="H241" i="1"/>
  <c r="D255" i="3" s="1"/>
  <c r="F255" i="3" s="1"/>
  <c r="C239" i="1"/>
  <c r="H238" i="1"/>
  <c r="C236" i="1"/>
  <c r="H235" i="1"/>
  <c r="D249" i="3" s="1"/>
  <c r="F249" i="3" s="1"/>
  <c r="F256" i="3" s="1"/>
  <c r="C233" i="1"/>
  <c r="H231" i="1"/>
  <c r="C229" i="1"/>
  <c r="H228" i="1"/>
  <c r="D241" i="3" s="1"/>
  <c r="F241" i="3" s="1"/>
  <c r="C226" i="1"/>
  <c r="H225" i="1"/>
  <c r="C223" i="1"/>
  <c r="H220" i="1"/>
  <c r="D232" i="3" s="1"/>
  <c r="F232" i="3" s="1"/>
  <c r="C218" i="1"/>
  <c r="H217" i="1"/>
  <c r="C215" i="1"/>
  <c r="H214" i="1"/>
  <c r="D226" i="3" s="1"/>
  <c r="F226" i="3" s="1"/>
  <c r="F233" i="3" s="1"/>
  <c r="F223" i="3" s="1"/>
  <c r="C212" i="1"/>
  <c r="H210" i="1"/>
  <c r="C208" i="1"/>
  <c r="H207" i="1"/>
  <c r="D218" i="3" s="1"/>
  <c r="F218" i="3" s="1"/>
  <c r="C205" i="1"/>
  <c r="H204" i="1"/>
  <c r="C202" i="1"/>
  <c r="H201" i="1"/>
  <c r="D212" i="3" s="1"/>
  <c r="F212" i="3" s="1"/>
  <c r="C199" i="1"/>
  <c r="H198" i="1"/>
  <c r="C196" i="1"/>
  <c r="H193" i="1"/>
  <c r="D203" i="3" s="1"/>
  <c r="F203" i="3" s="1"/>
  <c r="C191" i="1"/>
  <c r="H190" i="1"/>
  <c r="C188" i="1"/>
  <c r="H187" i="1"/>
  <c r="D197" i="3" s="1"/>
  <c r="F197" i="3" s="1"/>
  <c r="F204" i="3" s="1"/>
  <c r="C185" i="1"/>
  <c r="H183" i="1"/>
  <c r="C182" i="1"/>
  <c r="H181" i="1"/>
  <c r="D190" i="3" s="1"/>
  <c r="F190" i="3" s="1"/>
  <c r="C180" i="1"/>
  <c r="H179" i="1"/>
  <c r="C178" i="1"/>
  <c r="H177" i="1"/>
  <c r="D186" i="3" s="1"/>
  <c r="F186" i="3" s="1"/>
  <c r="C176" i="1"/>
  <c r="C175" i="1"/>
  <c r="H174" i="1"/>
  <c r="C172" i="1"/>
  <c r="H171" i="1"/>
  <c r="C169" i="1"/>
  <c r="H163" i="1"/>
  <c r="C161" i="1"/>
  <c r="H160" i="1"/>
  <c r="C158" i="1"/>
  <c r="H156" i="1"/>
  <c r="C154" i="1"/>
  <c r="H153" i="1"/>
  <c r="C151" i="1"/>
  <c r="H150" i="1"/>
  <c r="C148" i="1"/>
  <c r="H147" i="1"/>
  <c r="C145" i="1"/>
  <c r="F143" i="1"/>
  <c r="H143" i="1" s="1"/>
  <c r="D147" i="3" s="1"/>
  <c r="F147" i="3" s="1"/>
  <c r="C141" i="1"/>
  <c r="H140" i="1"/>
  <c r="D144" i="3" s="1"/>
  <c r="F144" i="3" s="1"/>
  <c r="F140" i="1"/>
  <c r="C138" i="1"/>
  <c r="H137" i="1"/>
  <c r="C135" i="1"/>
  <c r="F134" i="1"/>
  <c r="H134" i="1" s="1"/>
  <c r="D138" i="3" s="1"/>
  <c r="F138" i="3" s="1"/>
  <c r="C132" i="1"/>
  <c r="H131" i="1"/>
  <c r="D135" i="3" s="1"/>
  <c r="F135" i="3" s="1"/>
  <c r="F131" i="1"/>
  <c r="C129" i="1"/>
  <c r="H128" i="1"/>
  <c r="C126" i="1"/>
  <c r="H125" i="1"/>
  <c r="C123" i="1"/>
  <c r="H121" i="1"/>
  <c r="C119" i="1"/>
  <c r="H118" i="1"/>
  <c r="C116" i="1"/>
  <c r="H115" i="1"/>
  <c r="C113" i="1"/>
  <c r="H112" i="1"/>
  <c r="C110" i="1"/>
  <c r="H109" i="1"/>
  <c r="C107" i="1"/>
  <c r="H106" i="1"/>
  <c r="C104" i="1"/>
  <c r="H103" i="1"/>
  <c r="C101" i="1"/>
  <c r="H100" i="1"/>
  <c r="C98" i="1"/>
  <c r="H97" i="1"/>
  <c r="C95" i="1"/>
  <c r="H94" i="1"/>
  <c r="C92" i="1"/>
  <c r="H91" i="1"/>
  <c r="C89" i="1"/>
  <c r="C88" i="1"/>
  <c r="C87" i="1"/>
  <c r="H86" i="1"/>
  <c r="C84" i="1"/>
  <c r="H83" i="1"/>
  <c r="C81" i="1"/>
  <c r="H80" i="1"/>
  <c r="C78" i="1"/>
  <c r="H77" i="1"/>
  <c r="C75" i="1"/>
  <c r="H74" i="1"/>
  <c r="C72" i="1"/>
  <c r="H71" i="1"/>
  <c r="C69" i="1"/>
  <c r="C68" i="1"/>
  <c r="H67" i="1"/>
  <c r="C65" i="1"/>
  <c r="H64" i="1"/>
  <c r="D65" i="3" s="1"/>
  <c r="F65" i="3" s="1"/>
  <c r="C62" i="1"/>
  <c r="H61" i="1"/>
  <c r="C59" i="1"/>
  <c r="H58" i="1"/>
  <c r="D59" i="3" s="1"/>
  <c r="F59" i="3" s="1"/>
  <c r="C56" i="1"/>
  <c r="H55" i="1"/>
  <c r="C53" i="1"/>
  <c r="H52" i="1"/>
  <c r="D53" i="3" s="1"/>
  <c r="C50" i="1"/>
  <c r="H49" i="1"/>
  <c r="C47" i="1"/>
  <c r="C46" i="1"/>
  <c r="C45" i="1"/>
  <c r="H44" i="1"/>
  <c r="C42" i="1"/>
  <c r="H41" i="1"/>
  <c r="D41" i="3" s="1"/>
  <c r="F41" i="3" s="1"/>
  <c r="C40" i="1"/>
  <c r="H39" i="1"/>
  <c r="C38" i="1"/>
  <c r="H37" i="1"/>
  <c r="D37" i="3" s="1"/>
  <c r="F37" i="3" s="1"/>
  <c r="C35" i="1"/>
  <c r="H34" i="1"/>
  <c r="C33" i="1"/>
  <c r="H32" i="1"/>
  <c r="D32" i="3" s="1"/>
  <c r="F32" i="3" s="1"/>
  <c r="C30" i="1"/>
  <c r="H29" i="1"/>
  <c r="C28" i="1"/>
  <c r="H27" i="1"/>
  <c r="D27" i="3" s="1"/>
  <c r="F27" i="3" s="1"/>
  <c r="C26" i="1"/>
  <c r="H25" i="1"/>
  <c r="C23" i="1"/>
  <c r="H22" i="1"/>
  <c r="D22" i="3" s="1"/>
  <c r="F22" i="3" s="1"/>
  <c r="C20" i="1"/>
  <c r="H19" i="1"/>
  <c r="C17" i="1"/>
  <c r="H16" i="1"/>
  <c r="D16" i="3" s="1"/>
  <c r="F16" i="3" s="1"/>
  <c r="C14" i="1"/>
  <c r="H13" i="1"/>
  <c r="C11" i="1"/>
  <c r="H10" i="1"/>
  <c r="D10" i="3" s="1"/>
  <c r="F10" i="3" s="1"/>
  <c r="C8" i="1"/>
  <c r="H7" i="1"/>
  <c r="C5" i="1"/>
  <c r="C4" i="1"/>
  <c r="C3" i="1"/>
  <c r="A3" i="3" s="1"/>
  <c r="F222" i="3" l="1"/>
  <c r="F205" i="3" s="1"/>
  <c r="F290" i="3"/>
  <c r="F291" i="3" s="1"/>
  <c r="F76" i="3"/>
  <c r="F89" i="3" s="1"/>
  <c r="F103" i="3"/>
  <c r="F115" i="3"/>
  <c r="F45" i="3"/>
  <c r="F94" i="3"/>
  <c r="F106" i="3"/>
  <c r="F118" i="3"/>
  <c r="F132" i="3"/>
  <c r="F148" i="3" s="1"/>
  <c r="F158" i="3"/>
  <c r="F193" i="3"/>
  <c r="F244" i="3"/>
  <c r="F245" i="3" s="1"/>
  <c r="F234" i="3" s="1"/>
  <c r="F282" i="3"/>
  <c r="F277" i="3" s="1"/>
  <c r="F295" i="3"/>
  <c r="F296" i="3" s="1"/>
  <c r="F19" i="3"/>
  <c r="F97" i="3"/>
  <c r="F109" i="3"/>
  <c r="F121" i="3"/>
  <c r="F162" i="3"/>
  <c r="B169" i="2"/>
  <c r="E53" i="3"/>
  <c r="F53" i="3" s="1"/>
  <c r="F69" i="3" s="1"/>
  <c r="E76" i="3"/>
  <c r="A293" i="3"/>
  <c r="F283" i="3" l="1"/>
  <c r="F125" i="3"/>
  <c r="F308" i="3" s="1"/>
  <c r="F309" i="3" l="1"/>
  <c r="F311" i="3" s="1"/>
  <c r="F310" i="3"/>
  <c r="F2" i="3"/>
  <c r="F315" i="3" l="1"/>
  <c r="F313" i="3"/>
</calcChain>
</file>

<file path=xl/sharedStrings.xml><?xml version="1.0" encoding="utf-8"?>
<sst xmlns="http://schemas.openxmlformats.org/spreadsheetml/2006/main" count="1209" uniqueCount="539">
  <si>
    <t>Codi</t>
  </si>
  <si>
    <t>Ut</t>
  </si>
  <si>
    <t>Descripció</t>
  </si>
  <si>
    <t>Nº</t>
  </si>
  <si>
    <t>Conjunts</t>
  </si>
  <si>
    <t>Total</t>
  </si>
  <si>
    <t>EQ</t>
  </si>
  <si>
    <t>Equipament</t>
  </si>
  <si>
    <t>1.1</t>
  </si>
  <si>
    <t>AC</t>
  </si>
  <si>
    <t xml:space="preserve">Armaris de control  </t>
  </si>
  <si>
    <t>1.1.1</t>
  </si>
  <si>
    <t>G</t>
  </si>
  <si>
    <t>u</t>
  </si>
  <si>
    <t>Armari general de control</t>
  </si>
  <si>
    <t>1.1.1.1</t>
  </si>
  <si>
    <t>Armari mural ABB 500x700x250mm</t>
  </si>
  <si>
    <t>Caixa mural de dimensions 500x700x250mm amb porta realitzada en xapa d'acer d'espessor 1,5mm. 
Placa de muntatge realitzada en xapa d'hacer galvanitzat d'espessor 2,5mm. 
Grau de protecció IP66 segons la norma IEC EN62208; EN60529</t>
  </si>
  <si>
    <t>1.1.1.2</t>
  </si>
  <si>
    <t>Loxone Miniserver o equivalent</t>
  </si>
  <si>
    <t>8x entrades digitals 8 VDC – 24 Vdc
4x entrades analògiques 0-10 V
4x sortides analògiques 0-10 V (max. 20 mA)
8x sortides digitals 250 V/5 A
Ranura per a targtes SD
Port LAN
Port KNX/EIB
Loxone Link
Alimentació a 24 Vdc (font a part)</t>
  </si>
  <si>
    <t>1.1.1.3</t>
  </si>
  <si>
    <t>Passarel·la 9Hnet o equivalent</t>
  </si>
  <si>
    <t>Servidor intermig per a la comunicació externa de Loxone (o equivalent) amb altres protocols</t>
  </si>
  <si>
    <t>1.1.1.4</t>
  </si>
  <si>
    <t>Loxone 1-Wire Extension o equivalent</t>
  </si>
  <si>
    <t>Extensio amb tecnologia 1-Wire
Alimentació externa: 24 Vdc
Consum: aproximadament 30 mA
Temperatura ambient: 0..50 °C
Interfície 1-Wire: 16,3 kbit/s (S'hi poden connectar fins a 20 sensors)</t>
  </si>
  <si>
    <t>1.1.1.5</t>
  </si>
  <si>
    <t>Loxone Modbus Extension o equivaelnt</t>
  </si>
  <si>
    <t>Extensió per al protocol Modbus
Alimentació externa: 24 Vdc
Consum: aproximadament 30 mA
Comunicació: Loxone Link, Modbus RTU
Velocitat de comunicació ajustable
Disseny per a muntatge en carril DIN
Dimensions 35,5×88x57 mm
Protecció IP20
Temperatura ambient 0… 50 ºC
Paritat Ajustable
Bits de Stop Ajustable (1 a 2)
Rang de direcciones Extès (0 a 65535)
Màxim número de dispositius: 32 dispositius Modbus RTU esclaus
Màxim número de registres de lectura: 253 registres Modbus (16 bits)</t>
  </si>
  <si>
    <t>1.1.1.6</t>
  </si>
  <si>
    <t>Font d'alimentació conmutada CA/CC</t>
  </si>
  <si>
    <t>Potència: 1 Adc
Tensió d'entrada: 100-240 Vac
Tensió de sortida: 24 Vdc
Freqüència: 47 - 63 Hz
Protecció: IP20
Temperatura ambient: 50 °C
Fixació: Carril DIN
Normes: EN5550011, EN55022, EN61000, EN60950, UL 508
Pes: 0,15 kg
Dimensions: 45x74x97 mm</t>
  </si>
  <si>
    <t>1.1.1.7</t>
  </si>
  <si>
    <t>Bornes de doble pis seccionables</t>
  </si>
  <si>
    <t>Borna interrumpible per ganiveta Phoenix Contact 3044775, tipus de connexió: conexió per cargol, secció: 0,14 mm2 - 6 mm2,  AWG:26-10, amplada: 6,2 mm, color gris, classe de muntatge: NS 35/7,5 NS 35/17</t>
  </si>
  <si>
    <t>1.1.1.8</t>
  </si>
  <si>
    <t>Interruptor diferencial 1P+N, 10 A, amb sensibilitat de 30 mA</t>
  </si>
  <si>
    <t>1.1.1.9</t>
  </si>
  <si>
    <t>Magnetotèrmic de dos pols SH202C 10A ABB</t>
  </si>
  <si>
    <t>1.1.1.10</t>
  </si>
  <si>
    <t>Presa schuko</t>
  </si>
  <si>
    <t>Presa de corrent modular, estàndard de 16 A i 250 Vac</t>
  </si>
  <si>
    <t>1.1.1.11</t>
  </si>
  <si>
    <t>Borna terra</t>
  </si>
  <si>
    <t>1.1.1.12</t>
  </si>
  <si>
    <t>Selectors manual/remot per a cada sortida digital</t>
  </si>
  <si>
    <t>Compostos per:
Cap de selector maneta curta ZB4BD3 de 22 mm de diàmetre i 3 posicions fixes.  
Cos Complet ZB4BZ101
Bloc de contacte 1NA ZBE101 per a cap de 22 mm de diàmetre</t>
  </si>
  <si>
    <t>1.1.1.13</t>
  </si>
  <si>
    <t>2 m.l.Safata canal UNEX de 40x60x77</t>
  </si>
  <si>
    <t>1.1.1.14</t>
  </si>
  <si>
    <t>1 m.l de carril DIN en U de 35 x 7,5 mm</t>
  </si>
  <si>
    <t>1.1.1.15</t>
  </si>
  <si>
    <t>Material fungible</t>
  </si>
  <si>
    <t xml:space="preserve">Inclou tot el cablejat d'interior d'armari: Cablejat d'alimentació Vdc de 1,5 mm de secció de colors vermell i negre, 
manguera lliure d'halògens de 3 x 2,5 mm de secció, loxone link per a comunicació amb les extensions de dins l'armari.
Inclou també tots els marcadors de cablejat.
Inclou punteres, brides, etc. </t>
  </si>
  <si>
    <t>1.1.2</t>
  </si>
  <si>
    <t>S</t>
  </si>
  <si>
    <t xml:space="preserve">Armaris satèl·lits  </t>
  </si>
  <si>
    <t xml:space="preserve">1.1.2.1 </t>
  </si>
  <si>
    <t>T1</t>
  </si>
  <si>
    <t>Armari satèl·lit tipus 1 (tecnologia Air i Tree)</t>
  </si>
  <si>
    <t>1.1.2.1.1</t>
  </si>
  <si>
    <t>Armari de 12 mòduls</t>
  </si>
  <si>
    <t>Caixa de termoplàstic de muntatge en superfície de 12 Mòduls amb grau de protecció IP41 
lliure d'halògens de dimensions 297x262x114 mm</t>
  </si>
  <si>
    <t>1.1.2.1.2</t>
  </si>
  <si>
    <t>Loxone Tree Base Extension o equivalent</t>
  </si>
  <si>
    <t>Extensió base de la tecnologia Loxone Tree o equivalent
Connexió a través de Loxone Link o equivalent
Dimensions: 35,5 x 88 x 57 mm (2 TE)
2 LEDs d'estat (de 2 colors)
Alimentació 24 VDC
Consum 115 mW
Protecció IP20
Temperatura de treball:  0 … +55 °C
Sección del cablejat: 0,25-0,8 mm²
Longitud del cable sense coberta: 5 mm</t>
  </si>
  <si>
    <t>1.1.2.1.3</t>
  </si>
  <si>
    <t>Loxone Air Base Extension o equivalent</t>
  </si>
  <si>
    <t>Extensió base de la tecnologia Loxone 
Connexió amb Loxone Link
Dimensions: 35,5 x 88 x 57 mm (2 TE)
S'alimenta amb una font externa de 24 Vdc
Consum d'energia màxim: 6 mA
Protecció IP20
Temperatura ambient: 0 … +55 °C
Freqüència: 868 MHz (EU)</t>
  </si>
  <si>
    <t>1.1.2.1.4</t>
  </si>
  <si>
    <t>1.1.2.1.5</t>
  </si>
  <si>
    <t>Interruptor Manual/Remot</t>
  </si>
  <si>
    <t>Interruptor de comandament E211-16-10  16A 1 NA.
Tensió nominal: 250/415 V
Nombre de contactes principals NO: 1 
Pèrdua de potència: 0,82 W
Normes: EN60669-1, EN60669-2-4</t>
  </si>
  <si>
    <t>1.1.2.1.6</t>
  </si>
  <si>
    <t>Relé 2 Circuits 220 V,5A</t>
  </si>
  <si>
    <t>Relé Finder de 2 circuits de 220 V i 5 A.
Protecció: IP40</t>
  </si>
  <si>
    <t>1.1.2.1.7</t>
  </si>
  <si>
    <t xml:space="preserve"> Sòcol de relé per a carril DIN de 8 pins</t>
  </si>
  <si>
    <t>Sòcol per a muntatge de relés de potència en carril DIN de 35 mm amb terminals a prova de contacte amb protecció IP20, 10 A, 250 V</t>
  </si>
  <si>
    <t>1.1.2.2</t>
  </si>
  <si>
    <t>T2</t>
  </si>
  <si>
    <t>Armari satèl·lit tipus 2 (tecnologia Air)</t>
  </si>
  <si>
    <t>Armari ABB Mistral 41 W, 8 M de 206,5 x 262 x 118 mm</t>
  </si>
  <si>
    <t>Extensió base de la tecnologia Loxone Air
Connexió amb Loxone Link
Dimensions: 35,5 x 88 x 57 mm (2 TE)
S'alimenta amb una font externa de 24 Vdc
Consum d'energia màxim: 6 mA
Protecció IP20
Temperatura ambient: 0 … +55 °C
Freqüència: 868 MHz (EU)</t>
  </si>
  <si>
    <t>Relé 2 Circuits 220 V, 5A</t>
  </si>
  <si>
    <t>Sòcol de Relé per a carril DIN de 8 pins</t>
  </si>
  <si>
    <t>1.2</t>
  </si>
  <si>
    <t>C</t>
  </si>
  <si>
    <t>Equipament de camp</t>
  </si>
  <si>
    <t>1.2.1</t>
  </si>
  <si>
    <t>LOX</t>
  </si>
  <si>
    <t>Equipament perifèric Loxone</t>
  </si>
  <si>
    <t>Contacte de porta i finestra Loxone Air o equivalent</t>
  </si>
  <si>
    <t xml:space="preserve">Alimentació amb pila de liti de botó CR2032
Adaptat a la tecnologia Loxone Air
Freqüència: 868 MHz (SRD Band Europe), 915 MHz (ISM Band Region 2)
LED d'estat
Duració aproximada de la batera: 2 anys
Temperatura de treball: 0 … +55 °C
Protecció IP20
Contacte magnètic autoadhesiu
</t>
  </si>
  <si>
    <t>Actuadors de vàlvula de radiador Loxone Air o equivalent</t>
  </si>
  <si>
    <t xml:space="preserve">Alimentació: 2x Piles AA o alimentació externa 24 VDC
Consum d'energia: màx. 1,1 W amb piles, màx. 1,2 W a 24 VDC
Rang moviment: 5 mm
Sensor de temperatura integrat
Freqüència: 868MHz (SRD band Europe) / 915MHz (ISM Band Region 2)
Duració de la bateria: &gt;2 anys
Protecció IP20
Temperatura de treball: 0..55 °C
Humitat relativa màxima 95% H.r.
Dimensions: 73x46x53 mm
</t>
  </si>
  <si>
    <t>Adaptadors de vàlvula VA78</t>
  </si>
  <si>
    <t>Adaptador per a vàlvula adequat per a actuadors tèrmics 0-10V i actuadors tèrmics 230 V.
Adequat per al fabricant de vàlvules Danfoss RA.
De tipus Brida i color blanc pur.</t>
  </si>
  <si>
    <t>Estació meteorològica Loxone Tree o equivalent</t>
  </si>
  <si>
    <t xml:space="preserve">Alimentació: 10..30 Vdc SELV
Consum: 0,06 W, màx. 1,1 W (amb l'escalfament de la superfície del sensor de pluja activat).
Escalfament de la superfície del sensor de pluja: Si.
Protecció: IP44
Temperatura ambient: -30..85 °C
Rang de mesura del sensor de vent: 9..145 km/h
Rang de mesura del sensor de lluminositat: 0..188 kLux
Rang de mesura del sensor de temperatura: -40..125 °C
Muntatge: Paret/màstil
Dimensions: 90x120x262 mm
</t>
  </si>
  <si>
    <t>Sensors Loxone Confort Air o equivalent</t>
  </si>
  <si>
    <t xml:space="preserve">Sonda mixta amb tecnologia sense fils, mesura temperatura i humitat en interiors.
Alimentació: 2x Piles 1.5 V AAA o alimentació externa 9..28 Vdc
Consum d'energia: màx. 50 mW amb piles, màx. 85 mW amb alimentació externa. 
Duració de la bateria: &gt;2 anys
Rang de mesura de la temperatura: -40..125 °C
Rang de mesura de la humitat: 0..100% H.r. (sense condensació) 
Temperatura de treball: -20..55 °C
Freqüència: 868 MHz (SRD band Europe) / 915 MHz (ISM Band Region 2)
Protecció IP20
Dimensions: 55 mm x 55 mm x 18 mm sense marc
                       80 mm x 80 mm x 18 mm amb marc
</t>
  </si>
  <si>
    <t>Sensor Loxone Confort Tree o equivalent</t>
  </si>
  <si>
    <t xml:space="preserve">Sonda mixta amb tecnologia cablejada mesura temperatura, humitat i CO2 en interiors. 
Alimentació: 9..28 Vdc SELV
Consum d'energia: tipus 150 mW, màx. 160 mW
Rang de mesura de la temperatura: -40..125 °C
Rang de mesura de la humitat: 0..100% H.r. (sense condensació)
Rang de mesura del CO₂: 400 ppm - 10.000 ppm (+/- 80 ppm)
Temperatura de treball: -20..55 °C
Protecció IP20
Dimensions: 55 mm x 55 mm x 18 mm sense marc
                       80 mm x 80 mm x 18 mm amb marc
</t>
  </si>
  <si>
    <t>Comptadors d'energia Modbus trifàsics</t>
  </si>
  <si>
    <t xml:space="preserve">Comptador d'energia de 3 fases, 3x 230/400 Vac 50 Hz
Mesura directa fins a 65 A
Visualització de la potència activa, tensió i corrent per fase
Visualització de la potència activa per a totes les fases
Interfície Modbus (RTU) per a consultar totes les dades
Pantalla LCD de 7 digits 
Precisió Classe B segons EN 50470-3
Precisió Classe C segons IEC 62053-21
Bidireccional
Temperatura de treball: -20..+55 °C
</t>
  </si>
  <si>
    <t>Sensors de temperatura 1-Wire metàl·lic</t>
  </si>
  <si>
    <t>Sensor de temperatura: Dallas DS18B20
Diàmetre del sensor: 6 mm
Longitud del sensor: 50 mm
Longitud del cable: 2 m
Cable de silicona que pot suportar temperatures de fins a 180 °C
Precisió: +/- 0,5 °C (-10..+85 °C)
Rang de mesura: -55..125 °C</t>
  </si>
  <si>
    <t>Detectors de moviment/Luxometria Loxone Air o equivalent</t>
  </si>
  <si>
    <t>Alimentació: 2x Piles AA o alimentacio externa via 24 Vdc
Consum d'energia: Amb bateria: ~150 μW 
                                  Amb alimentació externa: ~85 mW
Rang de detecció: Àrea de detecció 360° amb angle de visió de 110°. 
Diametre de deteccio: 8m a una alçada de 3 a 5 m.
Sensor de lluminositat: 0,045 - 188.000 Lux
Sensibilitat ajustable a 4 nivells
Freqüència: 868 MHz (SRD band Europe) / 915 MHz (ISM Band Region 2)
Duració de la bateria: &gt;2 anys
Protecció IP20
Temperatura de funcionament: 0..55 °C
Humitat relativa: 95% H.r.
Alçada: 18 mm sense la lent
Alçada d'instal·lació recomenada: 2,5 m - 3,5 m
Alçada m'axima d'instal·lació: 5 m</t>
  </si>
  <si>
    <t>Sensor d'inundació Loxone Air o equivalent</t>
  </si>
  <si>
    <t>Alimentació: 1x Pila botó CR2032
Freqüència: 868 MHz (SRD band Europe) / 915 MHz (ISM Band Region 2)
Protecció IP20
Temperatura de funcionament: 0..55 °C
Duració de la bateria: &gt;2 anys
LED d'estat: 2 colors
Dimensions: 13,5x28,5x75 mm</t>
  </si>
  <si>
    <t>Loxone Smart Socket Air o equivalent</t>
  </si>
  <si>
    <t>Adequat per a tensió 110/230 Vac
Relé de potència: Tipus E+F/ G: 13 A; Tipus J: 10 A
Temperatura ambient: -20° C..3 5°C
Mesurador de potència integrat: kW
Mesurador d'energira integrat: kWh
Consum d'energia: &lt;0,5 W
Protecció: IP20
Tipus de connectors: E+F (Espanya), G, J</t>
  </si>
  <si>
    <t>1.2.2</t>
  </si>
  <si>
    <t>CR</t>
  </si>
  <si>
    <t>EQCCR</t>
  </si>
  <si>
    <t>Caixes de registre amb SD inalàmbriques</t>
  </si>
  <si>
    <t>Caixa de 86x140x180 mm</t>
  </si>
  <si>
    <t xml:space="preserve">Caixa de connexions de muntatge en paret de plàstic, de color gris de 86 mm de longitud, 140 mm d'amplada i 180 mm d'alçada de color gris amb 10 vies i índex de protecció IP55.  </t>
  </si>
  <si>
    <t>Loxone Nano IO Air o equivalent</t>
  </si>
  <si>
    <t>Mòdul d'entrades i sortides amb tecnologia sense fils
Alimentació: 110-230 Vac, 50/60 Hz, 10 A màx.
Sortides digitals: 2 sortides digitals 230 V, 5 A a cosϕ
Entrades digitals: 6 entrades digitals 24 Vdc (SELV)
Freqüència:  868 MHz (SRD band Europe) / 915 MHz (ISM Band Region 2)
Consum d'energia: 0,5 W
Dimensions: 53x53x31 mm
Temperatura ambient: 0..35 °C
Humitat relativa màxima: 95% 
Protecció IP20</t>
  </si>
  <si>
    <t>Relé de 2 circuits 5A 220 Vac</t>
  </si>
  <si>
    <t>Sòcols de relé per a carril DIN de 8 pins</t>
  </si>
  <si>
    <t>Carril DIN</t>
  </si>
  <si>
    <t>Connector de borna de 3 vies de muntatge en cable.</t>
  </si>
  <si>
    <r>
      <t>Subministrament de connector de borna sèria 221 de Wago, 3 vies, muntatge de cable, 
valor nominal de corrent = 32A. Tensió nominal 450 V, temperatura màxima de funcionament: 105</t>
    </r>
    <r>
      <rPr>
        <sz val="11"/>
        <rFont val="Calibri"/>
        <family val="2"/>
      </rPr>
      <t>°C</t>
    </r>
  </si>
  <si>
    <t>Connectors de borna de 5 vies de muntatge en cable, 32 A</t>
  </si>
  <si>
    <r>
      <t>Subministrament de connector de borna sèria 221 de Wago, 5 vies, muntatge de cable, 
valor nominal de corrent = 32A. Tensió nominal 450 V, temperatura màxima de funcionament: 105</t>
    </r>
    <r>
      <rPr>
        <sz val="11"/>
        <rFont val="Calibri"/>
        <family val="2"/>
      </rPr>
      <t>°C</t>
    </r>
  </si>
  <si>
    <t>1.2.3</t>
  </si>
  <si>
    <t>CE</t>
  </si>
  <si>
    <t>EQCCE</t>
  </si>
  <si>
    <t>Caixa exterior</t>
  </si>
  <si>
    <t>Caixa de connexions de 100 x 100 x 80 amb IP65</t>
  </si>
  <si>
    <t>Caixa de connexions ABB 00851 de termoplàstic gris, amb dimensions 100 x 100 x 80 i índex de protecció IP65</t>
  </si>
  <si>
    <t>Extensió base de la tecnologia cablejada
Connexió a través de Loxone Link
Dimensions: 35,5 x 88 x 57 mm (2 TE)
2 LEDs d'estat (de 2 colors)
Alimentació 24 VDC
Consum 115 mW
Protecció IP20
Temperatura de treball:  0 … +55 °C
Sección del cablejat: 0,25-0,8 mm²
Longitud del cable sense coberta: 5 mm</t>
  </si>
  <si>
    <t>1.2.4</t>
  </si>
  <si>
    <t>AD</t>
  </si>
  <si>
    <t>EQCAD</t>
  </si>
  <si>
    <t>Equipament de camp Addicional</t>
  </si>
  <si>
    <t>Tablet PC de 7"</t>
  </si>
  <si>
    <t xml:space="preserve">Subministrament de tablet PC de 7" i 8 gb
Dimensions: 198,5 x 111 x 9,15 mm
Pes: 245 g
Pantalla TFT de 7" de resolució 1024 x 600
Memoria: 8 gb de ROM + 1 gb de RAM
Connectivitat Wi-Fi 802.11 b/g/n Wi-Fi Direct, Bluetooth 4.2
Bateria de 2580 mAh, temps d'espera: 430 hores
</t>
  </si>
  <si>
    <t xml:space="preserve">Suport de paret per a tablet </t>
  </si>
  <si>
    <t>Suport de paret per a tablet Vogels TMS 1010 
Mida mínima 7"
Pes màxim: 2 kg
Distància mínima a la paret: 5mm
Distància màxima a la paret: 5 mm</t>
  </si>
  <si>
    <t>COM</t>
  </si>
  <si>
    <t>EQCOM</t>
  </si>
  <si>
    <t>Equipament de comunicacions externes</t>
  </si>
  <si>
    <t>EQCOM01</t>
  </si>
  <si>
    <t>Router</t>
  </si>
  <si>
    <t>Subministrament de router DLINK DSR-250 8-Port Gigabit VPN Router</t>
  </si>
  <si>
    <t>1.3</t>
  </si>
  <si>
    <t>L</t>
  </si>
  <si>
    <t>EQL</t>
  </si>
  <si>
    <t>Equipament de lampisteria</t>
  </si>
  <si>
    <t>1.3.1</t>
  </si>
  <si>
    <t>VT</t>
  </si>
  <si>
    <t>Vàlvules termostàtiques en angle</t>
  </si>
  <si>
    <t>Subministrament de vàlvules termoestatitzables Danfoss RA-FN 15 (013G0023) en angle per a instal·lacions bitub.
Pressió màxima de treball 10 bar
Mida de la connexió: 1/2"
Temperatura màxima del fluid 120°C
Valor de kv=0,73 m³/h
Valor de kvs=0.9 m3/h</t>
  </si>
  <si>
    <t>1.3.2</t>
  </si>
  <si>
    <t>CAL</t>
  </si>
  <si>
    <t>Comptador de calories per a un cabal de 10 m3/h</t>
  </si>
  <si>
    <t>Subministrament de Comptador tèrmic Kamstrup Modbus RTU Model Multical 603
Integrador independent Multical 603-E
Cabalímetre de Brides MODEL 65-3-CLCG qp 25,0 m3/h, 300 mm x DN65, PN 25 d'acer inoxidable amb cable de connexió a l'integrador de 2,5 m.
Alimentació
2 Sondes de temperatura Pt500 de 1,5 m
Port òptic per a la lectura de registres històrics
Suport pla per a la instal·lació de l'integrador a la paret
Placa metàl·lica incorporada per al capçal de lectura òptica</t>
  </si>
  <si>
    <t>1.3.3</t>
  </si>
  <si>
    <t>VP</t>
  </si>
  <si>
    <t>Subministrament i muntatge de vàlvules de pressió diferencial</t>
  </si>
  <si>
    <t>Subministrament i muntatge de vàlvula de pressió diferencial Caleffi DN40 roscada PN16, amb regulació de 250 a 600 mbar</t>
  </si>
  <si>
    <t>Brocs de connexió a conduccions existents, mitjançant soldadura elèctrica</t>
  </si>
  <si>
    <t>m.l de tub inoxidable DN40 premsat i accessoris de muntatge</t>
  </si>
  <si>
    <t>m.l. d'aïllament tèrmic mitjançant coquilla Armaflex o similar més accessoris de muntatge.</t>
  </si>
  <si>
    <t>1.4</t>
  </si>
  <si>
    <t>EL</t>
  </si>
  <si>
    <t>EQEL</t>
  </si>
  <si>
    <t>Equipament elèctric</t>
  </si>
  <si>
    <t>Bornes portafusibles</t>
  </si>
  <si>
    <r>
      <t>Subministrament de bornes portafusibles Weidmüller per a protecció de 24 V
Per a fusible de tipus C
Pack de 25 unitats
Tipus ZSI 6-2/FC
Secció nominal 6mm</t>
    </r>
    <r>
      <rPr>
        <sz val="11"/>
        <rFont val="Calibri"/>
        <family val="2"/>
      </rPr>
      <t>²</t>
    </r>
  </si>
  <si>
    <t>Fusible tipus C de 2 A</t>
  </si>
  <si>
    <t xml:space="preserve">Subministrament de 100 unitats de fusibles tipus C, 2A </t>
  </si>
  <si>
    <t>m</t>
  </si>
  <si>
    <t>Canal de distribució de 40 x 60 mm</t>
  </si>
  <si>
    <t xml:space="preserve">Subministrament de 3 m de canal de distribució de PVC UNEX U23X de 40 x 60 mm de color blanc, s'inclou un pont per a cada 0,5 m. </t>
  </si>
  <si>
    <t>Capítol 2</t>
  </si>
  <si>
    <t>CAB</t>
  </si>
  <si>
    <t>Cablejat</t>
  </si>
  <si>
    <t>2.1</t>
  </si>
  <si>
    <t>CABC</t>
  </si>
  <si>
    <t>Cablejat de camp</t>
  </si>
  <si>
    <t>2.1.1</t>
  </si>
  <si>
    <t>Cablejat Loxone Link (o equivalent) + Modbus RTU</t>
  </si>
  <si>
    <t>Subministrament del cablejat per a les tecnologies Loxone Link i Modbus RTU
Ambdós busos de comunicació s'implementaran amb cable Loxone Tree
2x1,5mm2 (Taronja/Blanc), 2x0,6mm2 (Taronja/Blanc) 2x0,6mm2(verd/blanc)</t>
  </si>
  <si>
    <t>2.1.2</t>
  </si>
  <si>
    <t>Cablejat Loxone Tree o equivalent</t>
  </si>
  <si>
    <t>Subministrament del cablejat per a la tecnologia, s'implementarà el cable Tree Cable amb les següents característiques:
2x1,5mm2 (Taronja/Blanc), 2x0,6mm2 (Taronja/Blanc) 2x0,6mm2(verd/blanc)</t>
  </si>
  <si>
    <t>2.1.3</t>
  </si>
  <si>
    <t>Cablejat 1-Wire</t>
  </si>
  <si>
    <t>Cable apantallat lliure d'halògens de 3 x 1,5 mm de secció</t>
  </si>
  <si>
    <t>2.1.4</t>
  </si>
  <si>
    <t>Tub rígid per a la implementació i aÏllament del cablejat de comunicació</t>
  </si>
  <si>
    <t>Subministrament de tub rígid lliure d'halògens de 16 mm de secció</t>
  </si>
  <si>
    <t>2.1.5</t>
  </si>
  <si>
    <t>Cablejat AC</t>
  </si>
  <si>
    <r>
      <t>Manguera lliure d'halògens de 3 x 1,5 mm</t>
    </r>
    <r>
      <rPr>
        <sz val="11"/>
        <rFont val="Calibri"/>
        <family val="2"/>
      </rPr>
      <t>² de tipus RZ1-K. 
Normativa aplicable IEC 60502-1/UNE 21123-4</t>
    </r>
  </si>
  <si>
    <t>Capítol 3</t>
  </si>
  <si>
    <t>MEC</t>
  </si>
  <si>
    <t>Mecanitzat i muntatge armaris</t>
  </si>
  <si>
    <t>3.1</t>
  </si>
  <si>
    <t xml:space="preserve">Mecanitzat i muntatge de l'armari principal de control </t>
  </si>
  <si>
    <t>El mecanitzat d'aquest armari consisteix en el muntatge de tot el hardware de l'armari en el carril DIN, 
mecanitzat dels canals de cablejat, el propi cablejat i etiquetat del mateix.</t>
  </si>
  <si>
    <t>3.2</t>
  </si>
  <si>
    <t xml:space="preserve">Muntatge dels armaris satèl·lits (inclou el de la sala de fotovoltaica) </t>
  </si>
  <si>
    <t>El mecanitzat d'aquests armaris consisteix en el muntatge en carril DIN i cablejat de tot el hardware.</t>
  </si>
  <si>
    <t>3.3</t>
  </si>
  <si>
    <t>Mecanitzat i muntatge de les caixes de registre  (inclou la caixa exterior)</t>
  </si>
  <si>
    <t>El mecanitzat inclou la instal·lació del carril DIN, el muntatge dels diferents elements de hardware en aquest, 
l'adhesió del Nano IO i cablejat entre els elements.</t>
  </si>
  <si>
    <t>Capítol 4</t>
  </si>
  <si>
    <t>INST</t>
  </si>
  <si>
    <t xml:space="preserve">Instal·lació </t>
  </si>
  <si>
    <t xml:space="preserve">4.1 </t>
  </si>
  <si>
    <t>INSTEL</t>
  </si>
  <si>
    <t>Instal·lació elèctrica</t>
  </si>
  <si>
    <t>Instal·lació dels armaris satèl·lits</t>
  </si>
  <si>
    <t>Muntatge dels armaris satèl·lits a les parets dels diferents espais.</t>
  </si>
  <si>
    <t>Instal·lació elèctrica de les aules</t>
  </si>
  <si>
    <t xml:space="preserve">Instal·lació dins les aules, inclou: traçat del cable tree des de l'armari satèl·lit fins al sensor Confort Tree, 
inclou també l'escomesa de 220V dels tendals i finestres fins a les caixes de registre que contenen els Nano IO
i inclou també la instal·lació de les caixes de registre. </t>
  </si>
  <si>
    <t>instal·lació comunicacions</t>
  </si>
  <si>
    <t>Inclou la instal·lació del tub rígid al llarg de tot l'edifici grapat i passar-hi el cablejat de comunicacions
(comunicacions Link + Modbus RTU amb cable Loxone Tree)</t>
  </si>
  <si>
    <t>4.2</t>
  </si>
  <si>
    <t>INSTL</t>
  </si>
  <si>
    <t>Instal·lacIó lampisteria</t>
  </si>
  <si>
    <t>Instal·lació sondes temperatura 1-Wire metàl·liques</t>
  </si>
  <si>
    <t>La instal·lació d'aquestes sondes de contacte de canonada requereix l'obertura de l'aïllant tèrmic, 
instal·lació de la sonda i recol·locació de l'aïllant. S'inclou el material fungible necessari per al seu connexionat elèctric.</t>
  </si>
  <si>
    <t>Instal·lació calorímetre</t>
  </si>
  <si>
    <t xml:space="preserve">La instal·lació del calorímetre consisteix en el tall de canonada, col·locació del calorímetre, soldadura de la canonada, 
connexionat amb l'integrador modbus i connexió d'aquest amb el miniserver. </t>
  </si>
  <si>
    <t>Instal·lació de vàlvules termostàtiques</t>
  </si>
  <si>
    <t>Instal·lació de vàlvules termostàtiques a cadascun dels radiadors juntament amb els adaptadors de vàlvules VA78.</t>
  </si>
  <si>
    <t>4.3</t>
  </si>
  <si>
    <t>INSTLOX</t>
  </si>
  <si>
    <t>Instal·lació Loxone o equivalent</t>
  </si>
  <si>
    <t xml:space="preserve">Instal·lació perifèrics </t>
  </si>
  <si>
    <t>Instal·lació de tots els perifèrics de Loxone (o equivalents), segons codi EQCLOX, 
en aquesta instal·lació no s'hi compten els perifèrics de tipus Endolls Intel·ligents, els quals són dispositius plug &amp; play.  Aquests es compten a la posada en funcionament</t>
  </si>
  <si>
    <t>4.4</t>
  </si>
  <si>
    <t>INSTAD</t>
  </si>
  <si>
    <t>Elements de camp addicionals</t>
  </si>
  <si>
    <t>Instal·lació elements de camp addicionals</t>
  </si>
  <si>
    <t xml:space="preserve">Muntatge del suport de les tablets PC i instal·lació d'aquesta  a totes les aules i despatx de direcció. </t>
  </si>
  <si>
    <t>RE</t>
  </si>
  <si>
    <t>INSTRE</t>
  </si>
  <si>
    <t>INSTRE01</t>
  </si>
  <si>
    <t>Integració del sistema de Refredament Evaporatiu</t>
  </si>
  <si>
    <t>Partida a mà alçada per a la integració dels sistemes de refredament evaporatiu.
Inclou el subministrament del material de control necessari, instal·lació  i la 
programació dels algoritmes necessaris per a la seva integració en el sistema.</t>
  </si>
  <si>
    <t>Capítol 5</t>
  </si>
  <si>
    <t>FUS</t>
  </si>
  <si>
    <t>Fusteria</t>
  </si>
  <si>
    <t>Modificació gàbia protecció radiadors</t>
  </si>
  <si>
    <t xml:space="preserve">Separació d'uns centímetres de la gàbia de protecció de fusta ja existent dels radiadors per a encabir-hi la vàlvula termostàtica </t>
  </si>
  <si>
    <t>Capítol 6</t>
  </si>
  <si>
    <t>MOT</t>
  </si>
  <si>
    <t>Motorització finestres i tendals</t>
  </si>
  <si>
    <t>Subministrament i col·locació de motors superiors mecànics amb braç extensible per a finestres alumini basculants existents.</t>
  </si>
  <si>
    <t xml:space="preserve">Subministrament emissor Somfy KIT Interface. 
</t>
  </si>
  <si>
    <t xml:space="preserve">Convertidor de motors RTS existents dels tendals mecànics per al nou control </t>
  </si>
  <si>
    <t>Capítol 7</t>
  </si>
  <si>
    <t>ENG</t>
  </si>
  <si>
    <t xml:space="preserve">Enginyeria </t>
  </si>
  <si>
    <t>SOF</t>
  </si>
  <si>
    <t>ENGSOF</t>
  </si>
  <si>
    <t>Engenyeria de software</t>
  </si>
  <si>
    <t xml:space="preserve">Treball d'enginyeria i desenvolupament </t>
  </si>
  <si>
    <t>Disseny i implementació dels algoritmes de control segons especificacions del projecte i de les consoles de control segons especificacions de l’ajuntament de Sabadell.
-	Replanteig del sistema
-	Definició completa i final dels algoritmes a implementar
-	Programació del Miniserver: perifèrics, comunicacions, algoritmes
-Programació de la passarel·la 9Hnet segons especificacions de l'IAS de l'ajuntament
-	Generació de les consoles de control especificades per l’ajuntament
-	Verificació i proves</t>
  </si>
  <si>
    <t>Revisió i manteniment del software</t>
  </si>
  <si>
    <t xml:space="preserve">Revisió i manteniment del sortware consistent en realització d'una visita a l'escola per a revisar el funcionament i repgrogramar el software en cas necessari.
Visita cada 6 mesos durant el primer any, en total dues visites, la duració de les quals s'estima de 5 hores.
Visita un cop l'any durant els 4 anys següents, en total quatre visites, la duració de les quals s'estima de 2 hores.
</t>
  </si>
  <si>
    <t>PF</t>
  </si>
  <si>
    <t>ENGPF</t>
  </si>
  <si>
    <t xml:space="preserve">Posada en funcionament </t>
  </si>
  <si>
    <t>Proves in situ per la posada en funcionament del sistema
S'incloen les dietes i el desplaçament</t>
  </si>
  <si>
    <t>Capítol 9</t>
  </si>
  <si>
    <t>FO</t>
  </si>
  <si>
    <t>Formació</t>
  </si>
  <si>
    <t>FO01</t>
  </si>
  <si>
    <t>Formació sistema</t>
  </si>
  <si>
    <t>Formació sobre el sistema de control per al personal de l'escola, amb durada de mig dia</t>
  </si>
  <si>
    <t>Capítol 10</t>
  </si>
  <si>
    <t>IMP</t>
  </si>
  <si>
    <t>Imprevistos</t>
  </si>
  <si>
    <t>IMP01</t>
  </si>
  <si>
    <t>Partida a mà alçada per a possibles imprevistos d'obra</t>
  </si>
  <si>
    <t xml:space="preserve">Equipament </t>
  </si>
  <si>
    <t>30% lox</t>
  </si>
  <si>
    <t>25%lox</t>
  </si>
  <si>
    <t>Unitat</t>
  </si>
  <si>
    <t xml:space="preserve">Descripció </t>
  </si>
  <si>
    <t>Preu</t>
  </si>
  <si>
    <t>EQACG01</t>
  </si>
  <si>
    <t>Armari mural 500x700x250mm</t>
  </si>
  <si>
    <t>EQACG02</t>
  </si>
  <si>
    <t>EQACG03</t>
  </si>
  <si>
    <t>EQACST103</t>
  </si>
  <si>
    <t>EQACST202</t>
  </si>
  <si>
    <t>EQACG04</t>
  </si>
  <si>
    <t>EQACG05</t>
  </si>
  <si>
    <t>Loxone Modbus Extension o equivalent</t>
  </si>
  <si>
    <t>EQACG06</t>
  </si>
  <si>
    <t>EQACST104</t>
  </si>
  <si>
    <t>EQACST203</t>
  </si>
  <si>
    <t>EQCCE02</t>
  </si>
  <si>
    <t>EQACG07</t>
  </si>
  <si>
    <t>Bornes de doble pis seccionables Phoenix Contact 3044775</t>
  </si>
  <si>
    <t>EQACG08</t>
  </si>
  <si>
    <t>Interruptor diferencial 1P+N</t>
  </si>
  <si>
    <t>EQACG09</t>
  </si>
  <si>
    <t>EQACG10</t>
  </si>
  <si>
    <t>EQACG11</t>
  </si>
  <si>
    <t>EQACG12</t>
  </si>
  <si>
    <t>EQACG13</t>
  </si>
  <si>
    <t>EQACG14</t>
  </si>
  <si>
    <t>EQACG15</t>
  </si>
  <si>
    <t>EQACST101</t>
  </si>
  <si>
    <t>EQACST102</t>
  </si>
  <si>
    <t>EQCCE03</t>
  </si>
  <si>
    <t>EQACST105</t>
  </si>
  <si>
    <t xml:space="preserve">Interruptor de comandament </t>
  </si>
  <si>
    <t>EQACST204</t>
  </si>
  <si>
    <t>EQACST106</t>
  </si>
  <si>
    <t>EQACST205</t>
  </si>
  <si>
    <t>EQCCR03</t>
  </si>
  <si>
    <t>EQACST107</t>
  </si>
  <si>
    <t>EQACST206</t>
  </si>
  <si>
    <t>EQCCR04</t>
  </si>
  <si>
    <t>EQACST201</t>
  </si>
  <si>
    <t>Armari de 8 mòduls</t>
  </si>
  <si>
    <t>EQCLOX01</t>
  </si>
  <si>
    <t>EQCLOX02</t>
  </si>
  <si>
    <t>Actuador de vàlvula de radiador Loxone Air o equivalent</t>
  </si>
  <si>
    <t>EQCLOX03</t>
  </si>
  <si>
    <t>Adaptador de vàlvula VA78</t>
  </si>
  <si>
    <t>EQCLOX04</t>
  </si>
  <si>
    <t>EQCLOX05</t>
  </si>
  <si>
    <t>Sensor Loxone Confort Air o equivalent</t>
  </si>
  <si>
    <t>EQCLOX06</t>
  </si>
  <si>
    <t>EQCLOX07</t>
  </si>
  <si>
    <t>Comptador d'energia Modbus trifàsic</t>
  </si>
  <si>
    <t>EQCLOX08</t>
  </si>
  <si>
    <t>Sensor de temperatura 1-Wire</t>
  </si>
  <si>
    <t>EQCLOX09</t>
  </si>
  <si>
    <t>Detector de moviment/Luxometria Loxone Air o equivalent</t>
  </si>
  <si>
    <t>EQCLOX010</t>
  </si>
  <si>
    <t>EQCLOX011</t>
  </si>
  <si>
    <t>EQCCR01</t>
  </si>
  <si>
    <t>Caixa de connexions de  86x140x180</t>
  </si>
  <si>
    <t>EQCCR02</t>
  </si>
  <si>
    <t>EQCCR05</t>
  </si>
  <si>
    <t>EQCCR06</t>
  </si>
  <si>
    <t>Connector de borna de 3 vies de muntatge en cable, 32 A</t>
  </si>
  <si>
    <t>EQCCE04</t>
  </si>
  <si>
    <t>EQCCE01</t>
  </si>
  <si>
    <t>Caixa de connexions de 100 x 100 x 80 mm</t>
  </si>
  <si>
    <t>EQCCR07</t>
  </si>
  <si>
    <t>Connector de borna de 5 vies de muntatge en cable, 32 A</t>
  </si>
  <si>
    <t>EQLVT01</t>
  </si>
  <si>
    <t xml:space="preserve">Vàlvula termostàtica Danfoss RA-FN
</t>
  </si>
  <si>
    <t>EQLCAL01</t>
  </si>
  <si>
    <t xml:space="preserve">Comptador tèrmic Kamstrup  Modbus RTU Model Multical 603
</t>
  </si>
  <si>
    <t>EQLVP01</t>
  </si>
  <si>
    <t>Subministrament i muntatge de vàlvula de pressió diferencial Caleffi DN40</t>
  </si>
  <si>
    <t>EQLVP02</t>
  </si>
  <si>
    <t>EQLVP03</t>
  </si>
  <si>
    <t>EQLVP04</t>
  </si>
  <si>
    <t>EQEL01</t>
  </si>
  <si>
    <t>Bornes portafusibles (pack de 25 unitats)</t>
  </si>
  <si>
    <t>EQEL02</t>
  </si>
  <si>
    <t>EQEL03</t>
  </si>
  <si>
    <t xml:space="preserve">Canal de distribució de PVC UNEX U23X de 40 x 60 "blanco nieve", inclou un pont per a cada 0,5 m. </t>
  </si>
  <si>
    <t>CABC01</t>
  </si>
  <si>
    <t>Cable Loxone Link (o equivalent) + Modbus RTU</t>
  </si>
  <si>
    <t>CABC02</t>
  </si>
  <si>
    <t>Cable Loxone Tree (o equivalent)</t>
  </si>
  <si>
    <t>CABC03</t>
  </si>
  <si>
    <t>Cable 1-Wire</t>
  </si>
  <si>
    <t>CABC04</t>
  </si>
  <si>
    <t>Tub rígid lliure d'halògens de 16 mm de secció</t>
  </si>
  <si>
    <t>CABC05</t>
  </si>
  <si>
    <t>EQCAD01</t>
  </si>
  <si>
    <t>EQCAD02</t>
  </si>
  <si>
    <t>EACOM01</t>
  </si>
  <si>
    <t>U</t>
  </si>
  <si>
    <t>Router DLINK DSR-250 8-Port Gigabit VPN Router</t>
  </si>
  <si>
    <t>Mà d'obra</t>
  </si>
  <si>
    <t>MOEL01</t>
  </si>
  <si>
    <t>h</t>
  </si>
  <si>
    <t>Oficial 1a electricista</t>
  </si>
  <si>
    <t>MOEL02</t>
  </si>
  <si>
    <t>Ajudant d'electricista</t>
  </si>
  <si>
    <t>MOAJM</t>
  </si>
  <si>
    <t xml:space="preserve">Ajudant muntador </t>
  </si>
  <si>
    <t>MOMES</t>
  </si>
  <si>
    <t>Manobre especialista</t>
  </si>
  <si>
    <t>MOENGD</t>
  </si>
  <si>
    <t>Enginyer desenvolupament</t>
  </si>
  <si>
    <t>MOENGV</t>
  </si>
  <si>
    <t>Enginyer verificació</t>
  </si>
  <si>
    <t>Material</t>
  </si>
  <si>
    <t>MAT01</t>
  </si>
  <si>
    <t>Material fungible de instal·lació elèctrica</t>
  </si>
  <si>
    <t>MAT02</t>
  </si>
  <si>
    <t>Llistó de fusta per a augmentar l'espai de la gàbia de la paret</t>
  </si>
  <si>
    <t>Partides d'obra</t>
  </si>
  <si>
    <t>Preu/U</t>
  </si>
  <si>
    <t>Mecanització i muntatge d'armaris</t>
  </si>
  <si>
    <t>El mecanitzat d'aquest armari consisteix en el muntatge de tot el hardware de l'armari en el carril DIN, mecanitzat dels canals de cablejat, el propi cablejat i etiquetat del mateix.</t>
  </si>
  <si>
    <t>Cost d'execució</t>
  </si>
  <si>
    <t>El mecanitzat inclou la instal·lació del carril DIN, el muntatge dels diferents elements de hardware en aquest, l'adhesió del Nano IO i cablejat entre els elements.</t>
  </si>
  <si>
    <t>Material fungible per a la instal·lació elèctrica</t>
  </si>
  <si>
    <t xml:space="preserve">Cost d'execució </t>
  </si>
  <si>
    <t>Inclou la instal·lació del tub rígid al llarg de tot l'edifici i passar-hi el cablejat de comunicacions (comunicacions Link + Modbus RTU amb cable Loxone Tree)</t>
  </si>
  <si>
    <t xml:space="preserve">La instal·lació d'aquestes sondes de contacte de canonada requereix l'obertura de l'aïllant tèrmic, 
instal·lació de la sonda i recol·locació de l'aïllant. </t>
  </si>
  <si>
    <t>Material fungible per a la instal·lació</t>
  </si>
  <si>
    <t>Partida alçada per a la instal·lació del calorímetre.</t>
  </si>
  <si>
    <t>Loxone</t>
  </si>
  <si>
    <t xml:space="preserve">Instal·lació de tots els perifèrics de Loxone (o equivalents), segons codi EQCLOX, 
en aquesta instal·lació no s'hi compten els perifèrics de tipus Endoll Intel·ligent, els quals són dispositius plug &amp; play. </t>
  </si>
  <si>
    <t>Material addicional</t>
  </si>
  <si>
    <t>Refredament evaporatiu</t>
  </si>
  <si>
    <t>Integració del sistema de fred evaporatiu</t>
  </si>
  <si>
    <t>Cost d'integració</t>
  </si>
  <si>
    <t xml:space="preserve">Separació d'uns centímetres de la gàbia de protecció de fusta ja existent dels radiadors 
per a encabir-hi la vàlvula termostàtica </t>
  </si>
  <si>
    <t>Treball d'enginyeria i desenvolupament</t>
  </si>
  <si>
    <t xml:space="preserve">Disseny dels algoritmes i de les consoles de control </t>
  </si>
  <si>
    <t>Revisió i reprogramació del software.
5 hores les dues primeres visites i 2 hores les visites següents</t>
  </si>
  <si>
    <t>Dietes i desplaçament</t>
  </si>
  <si>
    <t>Cost Revisió i manteniment</t>
  </si>
  <si>
    <t>Posada en funcionament</t>
  </si>
  <si>
    <t xml:space="preserve">Proves in situ per la posada en funcionament del sistema </t>
  </si>
  <si>
    <t>Formació sobre el sistema de control per al personal de l'escola</t>
  </si>
  <si>
    <t>Formació IAS i manteniment</t>
  </si>
  <si>
    <t>Partida d'imprevistos</t>
  </si>
  <si>
    <t xml:space="preserve">Partida a mà alçada corresponent a possibles imprevistos d'obra </t>
  </si>
  <si>
    <t xml:space="preserve">Partida a mà alçada </t>
  </si>
  <si>
    <t>UA</t>
  </si>
  <si>
    <t>Amidam.</t>
  </si>
  <si>
    <t>Import</t>
  </si>
  <si>
    <t>EQACG</t>
  </si>
  <si>
    <t>Caixa mural de dimensions 500x700x250mm amb porta realitzada en xapa d'acer d'espessor 1,5mm. Placa de muntatge realitzada en xapa d'hacer galvanitzat d'espessor 2,5mm. Grau de protecció IP66 segons la norma IEC EN62208; EN60529</t>
  </si>
  <si>
    <t>Extensió amb tecnologia 1-Wire
Alimentació externa: 24 Vdc
Consum: aproximadament 30 mA
Temperatura ambient: 0..50 °C
Interfície 1-Wire: 16,3 kbit/s (S'hi poden connectar fins a 20 sensors)</t>
  </si>
  <si>
    <t>Loxone Modbus Extension (o equivalent)</t>
  </si>
  <si>
    <t>Borna interrumpible per ganiveta, tipus de connexió: conexió per cargol, secció: 0,14 mm2 - 6 mm2,
 AWG:26-10, amplada: 6,2 mm, color gris, classe de muntatge: NS 35/7,5 NS 35/17</t>
  </si>
  <si>
    <t>EQACG010</t>
  </si>
  <si>
    <t>EQACG011</t>
  </si>
  <si>
    <t>EQACG012</t>
  </si>
  <si>
    <t>EQACG013</t>
  </si>
  <si>
    <t>EQACG014</t>
  </si>
  <si>
    <t>EQACG015</t>
  </si>
  <si>
    <t>Cost armari general control</t>
  </si>
  <si>
    <t>EQACS</t>
  </si>
  <si>
    <t>EQACST1</t>
  </si>
  <si>
    <t>Caixa de termoplàstic de muntatge en superfície de 12 Mòduls amb grau de protecció IP41 lliure d'halògens de dimensions 297x262x114 mm</t>
  </si>
  <si>
    <t xml:space="preserve">Loxone Tree Base Extension o equivalent </t>
  </si>
  <si>
    <t>Extensió base de la tecnologia cablejada
Connexió a través de Loxone Link o equivalent
Dimensions: 35,5 x 88 x 57 mm (2 TE)
2 LEDs d'estat (de 2 colors)
Alimentació 24 VDC
Consum 115 mW
Protecció IP20
Temperatura de treball:  0 … +55 °C
Sección del cablejat: 0,25-0,8 mm²
Longitud del cable sense coberta: 5 mm</t>
  </si>
  <si>
    <t>Loxone Air Base o equivalent</t>
  </si>
  <si>
    <t>Extensió base de la tecnologia sense fils
Connexió amb Loxone Link (o equivalent)
Dimensions: 35,5 x 88 x 57 mm (2 TE)
S'alimenta amb una font externa de 24 Vdc
Consum d'energia màxim: 6 mA
Protecció IP20
Temperatura ambient: 0 … +55 °C
Freqüència: 868 MHz (EU)</t>
  </si>
  <si>
    <t xml:space="preserve">Cost armaris satèl·lit tipus1 </t>
  </si>
  <si>
    <t>EQACST2</t>
  </si>
  <si>
    <t>Extensió base de la tecnologia sense fils
Connexió amb Loxone Link o equivalent
Dimensions: 35,5 x 88 x 57 mm (2 TE)
S'alimenta amb una font externa de 24 Vdc
Consum d'energia màxim: 6 mA
Protecció IP20
Temperatura ambient: 0 … +55 °C
Freqüència: 868 MHz (EU)</t>
  </si>
  <si>
    <t xml:space="preserve">Cost armaris satèl·lit tipus 2 </t>
  </si>
  <si>
    <t>EQC</t>
  </si>
  <si>
    <t>EQCLOX</t>
  </si>
  <si>
    <t>Equipament perifèric Loxone o equivalent</t>
  </si>
  <si>
    <t xml:space="preserve">Alimentació amb pila de liti de botó CR2032
Adaptat a la tecnologia sense fils
Freqüència: 868 MHz (SRD Band Europe), 915 MHz (ISM Band Region 2)
LED d'estat
Duració aproximada de la batera: 2 anys
Temperatura de treball: 0 … +55 °C
Protecció IP20
Contacte magnètic autoadhesiu
</t>
  </si>
  <si>
    <t xml:space="preserve">Alimentació: 10..30 Vdc SELV
Consum: 0,06 W, màx. 1,1 W (amb l'escalfament de lla superfície del sensor de pluja activat).
Escalfament de la superfície del sensor de pluja: Si.
Protecció: IP44
Temperatura ambient: -30..85 °C
Rang de mesura del sensor de vent: 9..145 km/h
Rang de mesura del sensor de lluminositat: 0..188 kLux
Rang de mesura del sensor de temperatura: -40..125 °C
Muntatge: Paret/màstil
Dimensions: 90x120x262 mm
</t>
  </si>
  <si>
    <t xml:space="preserve">Sonda mixta amb tecnologia Loxone Tree, mesura temperatura, humitat i CO2 en interiors. 
Alimentació: 9..28 Vdc SELV
Consum d'energia: tipus 150 mW, màx. 160 mW
Rang de mesura de la temperatura: -40..125 °C
Rang de mesura de la humitat: 0..100% H.r. (sense condensació)
Rang de mesura del CO₂: 400 ppm - 10.000 ppm (+/- 80 ppm)
Temperatura de treball: -20..55 °C
Protecció IP20
Dimensions: 55 mm x 55 mm x 18 mm sense marc
                       80 mm x 80 mm x 18 mm amb marc
</t>
  </si>
  <si>
    <t>Sensors de temperatura 1-Wire</t>
  </si>
  <si>
    <t xml:space="preserve">Sensors d'inundació Loxone Air o equivalent </t>
  </si>
  <si>
    <t>Cost perifèrics Loxone</t>
  </si>
  <si>
    <t>Caixa de 86x140x180</t>
  </si>
  <si>
    <t>Mòdul d'entrades i sortides amb tecnologia sense fils Loxone Air
Alimentació: 110-230 Vac, 50/60 Hz, 10 A màx.
Sortides digitals: 2 sortides digitals 230 V, 5 A a cosϕ
Entrades digitals: 6 entrades digitals 24 Vdc (SELV)
Freqüència:  868 MHz (SRD band Europe) / 915 MHz (ISM Band Region 2)
Consum d'energia: 0,5 W
Dimensions: 53x53x31 mm
Temperatura ambient: 0..35 °C
Humitat relativa màxima: 95% 
Protecció IP20</t>
  </si>
  <si>
    <t>Subministrament de connector de borna sèria 221 de Wago, 3 vies, muntatge de cable, 
valor nominal de corrent = 32A. Tensió nominal 450 V, temperatura màxima de funcionament: 105°C</t>
  </si>
  <si>
    <t>Subministrament de connector de borna sèria 221 de Wago, 5 vies, muntatge de cable, 
valor nominal de corrent = 32A. Tensió nominal 450 V, temperatura màxima de funcionament: 105°C</t>
  </si>
  <si>
    <t>Cost caixes de registre</t>
  </si>
  <si>
    <t>Loxone Tree Base Extension</t>
  </si>
  <si>
    <t>Extensió base de la tecnologia Loxone Tree.
Connexió a través de Loxone Link
Dimensions: 35,5 x 88 x 57 mm (2 TE)
2 LEDs d'estat (de 2 colors)
Alimentació 24 VDC
Consum 115 mW
Protecció IP20
Temperatura de treball:  0 … +55 °C
Sección del cablejat: 0,25-0,8 mm²
Longitud del cable sense coberta: 5 mm</t>
  </si>
  <si>
    <t>Cost caixa exterior</t>
  </si>
  <si>
    <t xml:space="preserve">Cost equipament de camp addicional </t>
  </si>
  <si>
    <t>Cost equipament de comunicacions externes</t>
  </si>
  <si>
    <t>Subminstrament de 1 Comptador tèrmic Kamstrup  Modbus RTU Model Multical 603</t>
  </si>
  <si>
    <t>EQLVP</t>
  </si>
  <si>
    <t>Cost equipament lampisteria</t>
  </si>
  <si>
    <t>Subministrament de bornes portafusibles Weidmüller per a protecció de 24 V
Per a fusible de tipus C
Pack de 25 unitats
Tipus ZSI 6-2/FC
Secció nominal 6mm²</t>
  </si>
  <si>
    <t>Fusibles tipus C de 2 A</t>
  </si>
  <si>
    <t>Cost equipament elèctric</t>
  </si>
  <si>
    <t>Loxone Link (o equivalent)+ Modbus RTU</t>
  </si>
  <si>
    <t>Ambdós busos de comunicació s'implementaran amb cable Loxone Tree
2x1,5mm2 (Taronja/Blanc), 2x0,6mm2 (Taronja/Blanc) 2x0,6mm2(verd/blanc)</t>
  </si>
  <si>
    <t>Loxone Tree o equivalent</t>
  </si>
  <si>
    <t>Tree Cable (o equivalent) de:
2x1,5mm2 (Taronja/Blanc), 2x0,6mm2 (Taronja/Blanc) 2x0,6mm2(verd/blanc)</t>
  </si>
  <si>
    <t>1-Wire</t>
  </si>
  <si>
    <t>Cable apantallat lliure d'halogens de 3 x 1,5 mm de secció</t>
  </si>
  <si>
    <t>Manguera lliure d'halògens de 3 x 1,5 mm² de tipus RZ1-K. 
Normativa aplicable IEC 60502-1/UNE 21123-4</t>
  </si>
  <si>
    <t>Cost cablejat</t>
  </si>
  <si>
    <t>MEC01</t>
  </si>
  <si>
    <t>El mecanitzat d'aquest armari consisteix en el muntatge de tot el hardware de l'armari en el carril DIN, 
mecanitzat dels canals de cablejat, el propi cablejat i etiquetat del mateix. S'inclou el material fungible necessari per al seu connexionat elèctric.</t>
  </si>
  <si>
    <t>MEC02</t>
  </si>
  <si>
    <t xml:space="preserve">Muntatge dels Armaris satèl·lits (inclou el de la sala de fotovoltaica) </t>
  </si>
  <si>
    <t>MEC03</t>
  </si>
  <si>
    <t>Mecanitzat i muntatge de la caixa de registre  (inclou la caixa exterior)</t>
  </si>
  <si>
    <t>Cost mecanitzat armaris</t>
  </si>
  <si>
    <t>INSTEL01</t>
  </si>
  <si>
    <t>INSTEL02</t>
  </si>
  <si>
    <t xml:space="preserve">Instal·lació dins les aules, inclou: traçat del cable tree des de l'armari satèl·lit fins al sensor Confort Tree, inclou també l'escomesa de 220V dels tendals i finestres fins a les caixes de registre que contenen els Nano IO i inclou també la instal·lació de les caixes de registre. </t>
  </si>
  <si>
    <t>INSTEL03</t>
  </si>
  <si>
    <t>Instal·lació comunicacions</t>
  </si>
  <si>
    <t>Cost instal·lació elèctrica</t>
  </si>
  <si>
    <t>INSTL01</t>
  </si>
  <si>
    <t>INSTL02</t>
  </si>
  <si>
    <t xml:space="preserve">La instal·lació del calorímetre consisteix en el tall de canonada, col·locació del calorímetre, soldadura de la canonada, connexionat amb l'integrador modbus i connexió d'aquest amb el miniserver. </t>
  </si>
  <si>
    <t>INSTL03</t>
  </si>
  <si>
    <t>Cost instal·lació lampisteria</t>
  </si>
  <si>
    <t>Loxone o equivalent</t>
  </si>
  <si>
    <t>INSTLOX01</t>
  </si>
  <si>
    <t>Instal·lació de tots els perifèrics de Loxone (o equivalents), segons codi EQCLOX,
en aquesta instal·lació no s'hi compten els perifèrics de tipus Smart Socket Air, els quals són dispositius plug &amp; play.  
Aquests es compten a la posada en funcionament</t>
  </si>
  <si>
    <t>Cost instal·lació perifèrics</t>
  </si>
  <si>
    <t>INSTAD01</t>
  </si>
  <si>
    <t>Cost instal·lació equipament addicional</t>
  </si>
  <si>
    <t>Sistema de refredament evaporatiu</t>
  </si>
  <si>
    <t>Cost integració sistema Refredament Evaporatiu</t>
  </si>
  <si>
    <t>FUS01</t>
  </si>
  <si>
    <t>Modificació gàbia radiadors</t>
  </si>
  <si>
    <t>Cost fusteria</t>
  </si>
  <si>
    <t>Motorització finestres i tendalls</t>
  </si>
  <si>
    <t>MOT01</t>
  </si>
  <si>
    <t>MOT02</t>
  </si>
  <si>
    <t xml:space="preserve">Subministrament emissor Somfy KIT Interface. 
Convertidor de motors RTS existents dels tendals mecànics per al nou control </t>
  </si>
  <si>
    <t>Cost motorització finestres i control tendals</t>
  </si>
  <si>
    <t>Cost enginyeria de software</t>
  </si>
  <si>
    <t>Cost posada en funcionament</t>
  </si>
  <si>
    <t>Cost formació</t>
  </si>
  <si>
    <t>Cost imprevistos</t>
  </si>
  <si>
    <t>PRESSUPOST EXECUCIÓ MATERIAL</t>
  </si>
  <si>
    <t>DESPESES GENERALS</t>
  </si>
  <si>
    <t>BENEFICI INDUSTRIAL</t>
  </si>
  <si>
    <t>VALOR ESTIMAT DEL CONTRACTE</t>
  </si>
  <si>
    <t>IVA</t>
  </si>
  <si>
    <t>PRESSUPOST DE LICITACIÓ DEL CONTRACTE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</si>
</sst>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0\ &quot;€&quot;"/>
    <numFmt numFmtId="165" formatCode="0\ &quot;= Activat&quot;"/>
    <numFmt numFmtId="166" formatCode="0.00&quot;/U&quot;"/>
  </numFmts>
  <fonts count="30">
    <font>
      <sz val="12"/>
      <color theme="1"/>
      <name val="Calibri"/>
      <family val="2"/>
      <scheme val="minor"/>
    </font>
    <font>
      <sz val="12"/>
      <color theme="1"/>
      <name val="Calibri"/>
      <family val="2"/>
      <scheme val="minor"/>
    </font>
    <font>
      <b/>
      <sz val="12"/>
      <color theme="1"/>
      <name val="Calibri"/>
      <family val="2"/>
      <scheme val="minor"/>
    </font>
    <font>
      <b/>
      <sz val="11"/>
      <color theme="1"/>
      <name val="Calibri"/>
      <family val="2"/>
      <scheme val="minor"/>
    </font>
    <font>
      <sz val="11"/>
      <color theme="1"/>
      <name val="Calibri"/>
      <family val="2"/>
      <scheme val="minor"/>
    </font>
    <font>
      <sz val="11"/>
      <name val="Calibri"/>
      <family val="2"/>
      <scheme val="minor"/>
    </font>
    <font>
      <b/>
      <sz val="11"/>
      <name val="Calibri"/>
      <family val="2"/>
      <scheme val="minor"/>
    </font>
    <font>
      <sz val="11"/>
      <name val="Calibri"/>
      <family val="2"/>
    </font>
    <font>
      <b/>
      <u/>
      <sz val="12"/>
      <color theme="1"/>
      <name val="Calibri"/>
      <family val="2"/>
      <scheme val="minor"/>
    </font>
    <font>
      <sz val="14"/>
      <color theme="1"/>
      <name val="Calibri"/>
      <family val="2"/>
      <scheme val="minor"/>
    </font>
    <font>
      <u/>
      <sz val="14"/>
      <color theme="1"/>
      <name val="Calibri"/>
      <family val="2"/>
      <scheme val="minor"/>
    </font>
    <font>
      <b/>
      <sz val="14"/>
      <color theme="1"/>
      <name val="Calibri"/>
      <family val="2"/>
      <scheme val="minor"/>
    </font>
    <font>
      <b/>
      <u/>
      <sz val="14"/>
      <color theme="1"/>
      <name val="Calibri"/>
      <family val="2"/>
      <scheme val="minor"/>
    </font>
    <font>
      <sz val="11"/>
      <color rgb="FF1F497D"/>
      <name val="Calibri"/>
      <family val="2"/>
    </font>
    <font>
      <u/>
      <sz val="12"/>
      <color theme="10"/>
      <name val="Calibri"/>
      <family val="2"/>
      <scheme val="minor"/>
    </font>
    <font>
      <b/>
      <sz val="14"/>
      <name val="Calibri"/>
      <family val="2"/>
      <scheme val="minor"/>
    </font>
    <font>
      <b/>
      <sz val="12"/>
      <name val="Calibri"/>
      <family val="2"/>
      <scheme val="minor"/>
    </font>
    <font>
      <sz val="12"/>
      <name val="Calibri"/>
      <family val="2"/>
      <scheme val="minor"/>
    </font>
    <font>
      <b/>
      <sz val="16"/>
      <color theme="1"/>
      <name val="Calibri"/>
      <family val="2"/>
      <scheme val="minor"/>
    </font>
    <font>
      <sz val="18"/>
      <color theme="1"/>
      <name val="Calibri"/>
      <family val="2"/>
      <scheme val="minor"/>
    </font>
    <font>
      <b/>
      <sz val="18"/>
      <color theme="1"/>
      <name val="Calibri"/>
      <family val="2"/>
      <scheme val="minor"/>
    </font>
    <font>
      <b/>
      <sz val="12"/>
      <color theme="1"/>
      <name val="Calibri (Body)"/>
    </font>
    <font>
      <sz val="12"/>
      <color theme="1"/>
      <name val="Calibri (Body)"/>
    </font>
    <font>
      <sz val="12"/>
      <name val="Calibri (Body)"/>
    </font>
    <font>
      <b/>
      <sz val="12"/>
      <name val="Calibri (Body)"/>
    </font>
    <font>
      <sz val="12"/>
      <color theme="1"/>
      <name val="Calibri(Body)"/>
    </font>
    <font>
      <b/>
      <sz val="10"/>
      <color theme="1"/>
      <name val="Calibri"/>
      <family val="2"/>
      <scheme val="minor"/>
    </font>
    <font>
      <sz val="13"/>
      <color theme="1"/>
      <name val="Calibri (Body)"/>
    </font>
    <font>
      <sz val="13"/>
      <color theme="1"/>
      <name val="Calibri"/>
      <family val="2"/>
      <scheme val="minor"/>
    </font>
    <font>
      <b/>
      <sz val="14"/>
      <color theme="1"/>
      <name val="Calibri (Body)"/>
    </font>
  </fonts>
  <fills count="7">
    <fill>
      <patternFill patternType="none"/>
    </fill>
    <fill>
      <patternFill patternType="gray125"/>
    </fill>
    <fill>
      <patternFill patternType="solid">
        <fgColor theme="8" tint="-0.249977111117893"/>
        <bgColor indexed="64"/>
      </patternFill>
    </fill>
    <fill>
      <patternFill patternType="solid">
        <fgColor theme="8" tint="0.39997558519241921"/>
        <bgColor indexed="64"/>
      </patternFill>
    </fill>
    <fill>
      <patternFill patternType="solid">
        <fgColor theme="8" tint="0.59999389629810485"/>
        <bgColor indexed="64"/>
      </patternFill>
    </fill>
    <fill>
      <patternFill patternType="solid">
        <fgColor theme="8" tint="0.79998168889431442"/>
        <bgColor indexed="64"/>
      </patternFill>
    </fill>
    <fill>
      <patternFill patternType="solid">
        <fgColor theme="4"/>
        <bgColor indexed="64"/>
      </patternFill>
    </fill>
  </fills>
  <borders count="5">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right/>
      <top style="thin">
        <color auto="1"/>
      </top>
      <bottom/>
      <diagonal/>
    </border>
    <border>
      <left/>
      <right/>
      <top style="thin">
        <color indexed="64"/>
      </top>
      <bottom style="thin">
        <color indexed="64"/>
      </bottom>
      <diagonal/>
    </border>
  </borders>
  <cellStyleXfs count="4">
    <xf numFmtId="0" fontId="0" fillId="0" borderId="0"/>
    <xf numFmtId="9" fontId="1" fillId="0" borderId="0" applyFont="0" applyFill="0" applyBorder="0" applyAlignment="0" applyProtection="0"/>
    <xf numFmtId="0" fontId="4" fillId="0" borderId="0"/>
    <xf numFmtId="0" fontId="14" fillId="0" borderId="0" applyNumberFormat="0" applyFill="0" applyBorder="0" applyAlignment="0" applyProtection="0"/>
  </cellStyleXfs>
  <cellXfs count="457">
    <xf numFmtId="0" fontId="0" fillId="0" borderId="0" xfId="0"/>
    <xf numFmtId="0" fontId="0" fillId="0" borderId="0" xfId="0" applyAlignment="1">
      <alignment horizontal="right"/>
    </xf>
    <xf numFmtId="0" fontId="2" fillId="0" borderId="0" xfId="0" applyFont="1" applyAlignment="1">
      <alignment horizontal="center" vertical="center"/>
    </xf>
    <xf numFmtId="0" fontId="3" fillId="0" borderId="0" xfId="0" applyFont="1" applyAlignment="1">
      <alignment horizontal="left" vertical="top"/>
    </xf>
    <xf numFmtId="0" fontId="3" fillId="0" borderId="0" xfId="0" applyFont="1" applyAlignment="1">
      <alignment horizontal="center" vertical="top"/>
    </xf>
    <xf numFmtId="0" fontId="3" fillId="0" borderId="0" xfId="0" applyFont="1" applyAlignment="1">
      <alignment horizontal="center" vertical="top" wrapText="1"/>
    </xf>
    <xf numFmtId="0" fontId="2" fillId="0" borderId="0" xfId="0" applyFont="1" applyAlignment="1">
      <alignment horizontal="center"/>
    </xf>
    <xf numFmtId="164" fontId="2" fillId="0" borderId="0" xfId="0" applyNumberFormat="1" applyFont="1" applyAlignment="1">
      <alignment horizontal="center"/>
    </xf>
    <xf numFmtId="0" fontId="0" fillId="2" borderId="0" xfId="0" applyFill="1" applyAlignment="1">
      <alignment horizontal="right"/>
    </xf>
    <xf numFmtId="0" fontId="0" fillId="2" borderId="0" xfId="0" applyFill="1" applyAlignment="1">
      <alignment horizontal="center"/>
    </xf>
    <xf numFmtId="0" fontId="4" fillId="2" borderId="0" xfId="0" applyFont="1" applyFill="1" applyAlignment="1">
      <alignment horizontal="left" vertical="top"/>
    </xf>
    <xf numFmtId="0" fontId="4" fillId="2" borderId="0" xfId="0" applyFont="1" applyFill="1" applyAlignment="1">
      <alignment horizontal="center" vertical="top"/>
    </xf>
    <xf numFmtId="0" fontId="2" fillId="2" borderId="0" xfId="0" applyFont="1" applyFill="1" applyAlignment="1">
      <alignment vertical="top" wrapText="1"/>
    </xf>
    <xf numFmtId="0" fontId="0" fillId="2" borderId="0" xfId="0" applyFill="1"/>
    <xf numFmtId="164" fontId="0" fillId="2" borderId="0" xfId="0" applyNumberFormat="1" applyFill="1"/>
    <xf numFmtId="0" fontId="0" fillId="3" borderId="0" xfId="0" applyFill="1" applyAlignment="1">
      <alignment horizontal="right"/>
    </xf>
    <xf numFmtId="0" fontId="0" fillId="3" borderId="0" xfId="0" applyFill="1" applyAlignment="1">
      <alignment horizontal="center" wrapText="1"/>
    </xf>
    <xf numFmtId="0" fontId="4" fillId="3" borderId="0" xfId="0" applyFont="1" applyFill="1" applyAlignment="1">
      <alignment horizontal="left" vertical="top"/>
    </xf>
    <xf numFmtId="0" fontId="4" fillId="3" borderId="0" xfId="0" applyFont="1" applyFill="1" applyAlignment="1">
      <alignment horizontal="center" vertical="top" wrapText="1"/>
    </xf>
    <xf numFmtId="0" fontId="3" fillId="3" borderId="0" xfId="0" applyFont="1" applyFill="1" applyAlignment="1">
      <alignment vertical="top" wrapText="1"/>
    </xf>
    <xf numFmtId="0" fontId="4" fillId="3" borderId="0" xfId="0" applyFont="1" applyFill="1" applyAlignment="1">
      <alignment horizontal="center" vertical="top"/>
    </xf>
    <xf numFmtId="0" fontId="3" fillId="3" borderId="0" xfId="0" applyFont="1" applyFill="1" applyAlignment="1">
      <alignment horizontal="center" vertical="top" wrapText="1"/>
    </xf>
    <xf numFmtId="0" fontId="0" fillId="3" borderId="0" xfId="0" applyFill="1"/>
    <xf numFmtId="0" fontId="0" fillId="3" borderId="0" xfId="0" applyFill="1" applyAlignment="1">
      <alignment horizontal="center"/>
    </xf>
    <xf numFmtId="164" fontId="0" fillId="3" borderId="0" xfId="0" applyNumberFormat="1" applyFill="1"/>
    <xf numFmtId="0" fontId="0" fillId="4" borderId="0" xfId="0" applyFill="1" applyAlignment="1">
      <alignment horizontal="right"/>
    </xf>
    <xf numFmtId="0" fontId="0" fillId="4" borderId="0" xfId="0" applyFill="1" applyAlignment="1">
      <alignment horizontal="center"/>
    </xf>
    <xf numFmtId="0" fontId="4" fillId="4" borderId="0" xfId="0" applyFont="1" applyFill="1" applyAlignment="1">
      <alignment horizontal="left" vertical="top"/>
    </xf>
    <xf numFmtId="0" fontId="4" fillId="4" borderId="0" xfId="0" applyFont="1" applyFill="1" applyAlignment="1">
      <alignment horizontal="center" vertical="top"/>
    </xf>
    <xf numFmtId="0" fontId="3" fillId="4" borderId="0" xfId="0" applyFont="1" applyFill="1" applyAlignment="1">
      <alignment vertical="top" wrapText="1"/>
    </xf>
    <xf numFmtId="0" fontId="3" fillId="4" borderId="0" xfId="0" applyFont="1" applyFill="1" applyAlignment="1">
      <alignment horizontal="center" vertical="top" wrapText="1"/>
    </xf>
    <xf numFmtId="0" fontId="0" fillId="4" borderId="0" xfId="0" applyFill="1"/>
    <xf numFmtId="164" fontId="0" fillId="4" borderId="0" xfId="0" applyNumberFormat="1" applyFill="1" applyAlignment="1">
      <alignment horizontal="center"/>
    </xf>
    <xf numFmtId="0" fontId="0" fillId="0" borderId="0" xfId="0" applyAlignment="1">
      <alignment horizontal="center"/>
    </xf>
    <xf numFmtId="0" fontId="4" fillId="0" borderId="0" xfId="0" applyFont="1" applyAlignment="1">
      <alignment horizontal="left" vertical="top"/>
    </xf>
    <xf numFmtId="0" fontId="4" fillId="0" borderId="0" xfId="0" applyFont="1" applyAlignment="1">
      <alignment horizontal="center" vertical="top"/>
    </xf>
    <xf numFmtId="0" fontId="3" fillId="0" borderId="0" xfId="0" applyFont="1" applyAlignment="1">
      <alignment horizontal="left" vertical="top" wrapText="1"/>
    </xf>
    <xf numFmtId="0" fontId="0" fillId="0" borderId="0" xfId="0" applyAlignment="1">
      <alignment horizontal="center" vertical="top"/>
    </xf>
    <xf numFmtId="0" fontId="0" fillId="0" borderId="0" xfId="0" applyAlignment="1">
      <alignment wrapText="1"/>
    </xf>
    <xf numFmtId="164" fontId="0" fillId="0" borderId="0" xfId="0" applyNumberFormat="1" applyAlignment="1">
      <alignment horizontal="center" wrapText="1"/>
    </xf>
    <xf numFmtId="164" fontId="0" fillId="0" borderId="0" xfId="0" applyNumberFormat="1" applyAlignment="1">
      <alignment horizontal="center"/>
    </xf>
    <xf numFmtId="165" fontId="4" fillId="0" borderId="0" xfId="2" applyNumberFormat="1"/>
    <xf numFmtId="165" fontId="4" fillId="0" borderId="0" xfId="2" applyNumberFormat="1" applyAlignment="1">
      <alignment horizontal="center"/>
    </xf>
    <xf numFmtId="0" fontId="5" fillId="0" borderId="1" xfId="0" applyFont="1" applyBorder="1" applyAlignment="1">
      <alignment vertical="top" wrapText="1"/>
    </xf>
    <xf numFmtId="0" fontId="4" fillId="0" borderId="1" xfId="0" applyFont="1" applyBorder="1" applyAlignment="1">
      <alignment horizontal="center" vertical="top"/>
    </xf>
    <xf numFmtId="0" fontId="4" fillId="0" borderId="1" xfId="0" applyFont="1" applyBorder="1" applyAlignment="1">
      <alignment horizontal="center" vertical="top" wrapText="1"/>
    </xf>
    <xf numFmtId="0" fontId="4" fillId="0" borderId="0" xfId="0" applyFont="1" applyAlignment="1">
      <alignment horizontal="left" vertical="top" wrapText="1"/>
    </xf>
    <xf numFmtId="0" fontId="4" fillId="0" borderId="0" xfId="0" applyFont="1" applyAlignment="1">
      <alignment horizontal="center" vertical="top" wrapText="1"/>
    </xf>
    <xf numFmtId="0" fontId="5" fillId="0" borderId="0" xfId="0" applyFont="1" applyAlignment="1">
      <alignment horizontal="left" vertical="top" wrapText="1"/>
    </xf>
    <xf numFmtId="0" fontId="6" fillId="0" borderId="1" xfId="0" applyFont="1" applyBorder="1" applyAlignment="1">
      <alignment vertical="top" wrapText="1"/>
    </xf>
    <xf numFmtId="0" fontId="3" fillId="4" borderId="0" xfId="0" applyFont="1" applyFill="1" applyAlignment="1">
      <alignment horizontal="left" vertical="top" wrapText="1"/>
    </xf>
    <xf numFmtId="0" fontId="0" fillId="4" borderId="0" xfId="0" applyFill="1" applyAlignment="1">
      <alignment horizontal="center" wrapText="1"/>
    </xf>
    <xf numFmtId="165" fontId="4" fillId="4" borderId="0" xfId="2" applyNumberFormat="1" applyFill="1" applyAlignment="1">
      <alignment horizontal="center"/>
    </xf>
    <xf numFmtId="0" fontId="0" fillId="5" borderId="0" xfId="0" applyFill="1" applyAlignment="1">
      <alignment horizontal="right"/>
    </xf>
    <xf numFmtId="0" fontId="0" fillId="5" borderId="0" xfId="0" applyFill="1" applyAlignment="1">
      <alignment horizontal="center"/>
    </xf>
    <xf numFmtId="0" fontId="4" fillId="5" borderId="0" xfId="0" applyFont="1" applyFill="1" applyAlignment="1">
      <alignment horizontal="left" vertical="top"/>
    </xf>
    <xf numFmtId="0" fontId="4" fillId="5" borderId="0" xfId="0" applyFont="1" applyFill="1" applyAlignment="1">
      <alignment horizontal="center" vertical="top"/>
    </xf>
    <xf numFmtId="0" fontId="3" fillId="5" borderId="0" xfId="0" applyFont="1" applyFill="1" applyAlignment="1">
      <alignment horizontal="left" vertical="top" wrapText="1"/>
    </xf>
    <xf numFmtId="0" fontId="3" fillId="5" borderId="0" xfId="0" applyFont="1" applyFill="1" applyAlignment="1">
      <alignment horizontal="center" vertical="top"/>
    </xf>
    <xf numFmtId="0" fontId="3" fillId="5" borderId="0" xfId="0" applyFont="1" applyFill="1" applyAlignment="1">
      <alignment horizontal="center" vertical="top" wrapText="1"/>
    </xf>
    <xf numFmtId="0" fontId="0" fillId="5" borderId="0" xfId="0" applyFill="1" applyAlignment="1">
      <alignment horizontal="center" wrapText="1"/>
    </xf>
    <xf numFmtId="164" fontId="0" fillId="5" borderId="0" xfId="0" applyNumberFormat="1" applyFill="1" applyAlignment="1">
      <alignment horizontal="center"/>
    </xf>
    <xf numFmtId="165" fontId="4" fillId="5" borderId="0" xfId="2" applyNumberFormat="1" applyFill="1" applyAlignment="1">
      <alignment horizontal="center"/>
    </xf>
    <xf numFmtId="0" fontId="0" fillId="5" borderId="0" xfId="0" applyFill="1"/>
    <xf numFmtId="0" fontId="3" fillId="0" borderId="0" xfId="0" applyFont="1" applyAlignment="1">
      <alignment vertical="top" wrapText="1"/>
    </xf>
    <xf numFmtId="0" fontId="0" fillId="0" borderId="0" xfId="0" applyAlignment="1">
      <alignment horizontal="center" wrapText="1"/>
    </xf>
    <xf numFmtId="0" fontId="4" fillId="0" borderId="0" xfId="0" applyFont="1" applyAlignment="1">
      <alignment vertical="top" wrapText="1"/>
    </xf>
    <xf numFmtId="0" fontId="5" fillId="0" borderId="0" xfId="0" applyFont="1" applyAlignment="1">
      <alignment vertical="top" wrapText="1"/>
    </xf>
    <xf numFmtId="0" fontId="3" fillId="5" borderId="0" xfId="0" applyFont="1" applyFill="1" applyAlignment="1">
      <alignment vertical="top" wrapText="1"/>
    </xf>
    <xf numFmtId="164" fontId="0" fillId="0" borderId="0" xfId="0" applyNumberFormat="1" applyAlignment="1">
      <alignment horizontal="center" vertical="center"/>
    </xf>
    <xf numFmtId="0" fontId="0" fillId="3" borderId="0" xfId="0" applyFill="1" applyAlignment="1">
      <alignment horizontal="right" vertical="top" wrapText="1"/>
    </xf>
    <xf numFmtId="0" fontId="3" fillId="3" borderId="0" xfId="0" applyFont="1" applyFill="1" applyAlignment="1">
      <alignment horizontal="left" vertical="top" wrapText="1"/>
    </xf>
    <xf numFmtId="164" fontId="0" fillId="3" borderId="0" xfId="0" applyNumberFormat="1" applyFill="1" applyAlignment="1">
      <alignment horizontal="center"/>
    </xf>
    <xf numFmtId="165" fontId="4" fillId="3" borderId="0" xfId="2" applyNumberFormat="1" applyFill="1" applyAlignment="1">
      <alignment horizontal="center"/>
    </xf>
    <xf numFmtId="0" fontId="0" fillId="4" borderId="0" xfId="0" applyFill="1" applyAlignment="1">
      <alignment horizontal="right" vertical="top" wrapText="1"/>
    </xf>
    <xf numFmtId="0" fontId="4" fillId="4" borderId="0" xfId="0" applyFont="1" applyFill="1" applyAlignment="1">
      <alignment horizontal="center" vertical="top" wrapText="1"/>
    </xf>
    <xf numFmtId="164" fontId="0" fillId="0" borderId="0" xfId="0" applyNumberFormat="1"/>
    <xf numFmtId="0" fontId="4" fillId="4" borderId="0" xfId="0" applyFont="1" applyFill="1" applyAlignment="1">
      <alignment horizontal="left" vertical="top" wrapText="1"/>
    </xf>
    <xf numFmtId="164" fontId="0" fillId="4" borderId="0" xfId="0" applyNumberFormat="1" applyFill="1"/>
    <xf numFmtId="164" fontId="0" fillId="0" borderId="0" xfId="0" applyNumberFormat="1" applyAlignment="1">
      <alignment wrapText="1"/>
    </xf>
    <xf numFmtId="0" fontId="4" fillId="0" borderId="1" xfId="0" applyFont="1" applyBorder="1" applyAlignment="1">
      <alignment vertical="top" wrapText="1"/>
    </xf>
    <xf numFmtId="0" fontId="3" fillId="0" borderId="1" xfId="0" applyFont="1" applyBorder="1" applyAlignment="1">
      <alignment horizontal="center" vertical="top" wrapText="1"/>
    </xf>
    <xf numFmtId="164" fontId="8" fillId="0" borderId="0" xfId="0" applyNumberFormat="1" applyFont="1" applyAlignment="1">
      <alignment horizontal="center"/>
    </xf>
    <xf numFmtId="0" fontId="6" fillId="4" borderId="0" xfId="0" applyFont="1" applyFill="1" applyAlignment="1">
      <alignment vertical="top" wrapText="1"/>
    </xf>
    <xf numFmtId="0" fontId="9" fillId="4" borderId="0" xfId="0" applyFont="1" applyFill="1"/>
    <xf numFmtId="164" fontId="10" fillId="4" borderId="0" xfId="0" applyNumberFormat="1" applyFont="1" applyFill="1" applyAlignment="1">
      <alignment horizontal="center"/>
    </xf>
    <xf numFmtId="165" fontId="9" fillId="4" borderId="0" xfId="2" applyNumberFormat="1" applyFont="1" applyFill="1" applyAlignment="1">
      <alignment horizontal="center"/>
    </xf>
    <xf numFmtId="0" fontId="11" fillId="0" borderId="0" xfId="0" applyFont="1" applyAlignment="1">
      <alignment horizontal="right"/>
    </xf>
    <xf numFmtId="0" fontId="9" fillId="0" borderId="0" xfId="0" applyFont="1" applyAlignment="1">
      <alignment horizontal="center"/>
    </xf>
    <xf numFmtId="0" fontId="6" fillId="0" borderId="0" xfId="0" applyFont="1" applyAlignment="1">
      <alignment vertical="top" wrapText="1"/>
    </xf>
    <xf numFmtId="0" fontId="11" fillId="0" borderId="0" xfId="0" applyFont="1"/>
    <xf numFmtId="164" fontId="12" fillId="0" borderId="0" xfId="0" applyNumberFormat="1" applyFont="1" applyAlignment="1">
      <alignment horizontal="center"/>
    </xf>
    <xf numFmtId="165" fontId="11" fillId="0" borderId="0" xfId="2" applyNumberFormat="1" applyFont="1" applyAlignment="1">
      <alignment horizontal="center"/>
    </xf>
    <xf numFmtId="0" fontId="3" fillId="0" borderId="1" xfId="0" applyFont="1" applyBorder="1" applyAlignment="1">
      <alignment horizontal="center" vertical="top"/>
    </xf>
    <xf numFmtId="0" fontId="11" fillId="0" borderId="0" xfId="0" applyFont="1" applyAlignment="1">
      <alignment horizontal="left"/>
    </xf>
    <xf numFmtId="0" fontId="11" fillId="4" borderId="0" xfId="0" applyFont="1" applyFill="1" applyAlignment="1">
      <alignment horizontal="right"/>
    </xf>
    <xf numFmtId="0" fontId="4" fillId="4" borderId="0" xfId="0" applyFont="1" applyFill="1" applyAlignment="1">
      <alignment horizontal="center"/>
    </xf>
    <xf numFmtId="0" fontId="11" fillId="4" borderId="0" xfId="0" applyFont="1" applyFill="1"/>
    <xf numFmtId="164" fontId="12" fillId="4" borderId="0" xfId="0" applyNumberFormat="1" applyFont="1" applyFill="1" applyAlignment="1">
      <alignment horizontal="center"/>
    </xf>
    <xf numFmtId="165" fontId="11" fillId="4" borderId="0" xfId="2" applyNumberFormat="1" applyFont="1" applyFill="1" applyAlignment="1">
      <alignment horizontal="center"/>
    </xf>
    <xf numFmtId="0" fontId="5" fillId="0" borderId="1" xfId="0" applyFont="1" applyBorder="1" applyAlignment="1">
      <alignment wrapText="1"/>
    </xf>
    <xf numFmtId="0" fontId="13" fillId="0" borderId="0" xfId="0" applyFont="1" applyAlignment="1">
      <alignment vertical="center" wrapText="1"/>
    </xf>
    <xf numFmtId="0" fontId="4" fillId="0" borderId="1" xfId="0" applyFont="1" applyBorder="1" applyAlignment="1">
      <alignment horizontal="left" vertical="top" wrapText="1"/>
    </xf>
    <xf numFmtId="0" fontId="4" fillId="0" borderId="1" xfId="2" applyBorder="1" applyAlignment="1">
      <alignment vertical="top" wrapText="1"/>
    </xf>
    <xf numFmtId="0" fontId="0" fillId="0" borderId="1" xfId="0" applyBorder="1" applyAlignment="1">
      <alignment horizontal="center" vertical="top"/>
    </xf>
    <xf numFmtId="0" fontId="0" fillId="4" borderId="0" xfId="0" applyFill="1" applyAlignment="1">
      <alignment horizontal="right" wrapText="1"/>
    </xf>
    <xf numFmtId="164" fontId="0" fillId="4" borderId="0" xfId="0" applyNumberFormat="1" applyFill="1" applyAlignment="1">
      <alignment horizontal="center" wrapText="1"/>
    </xf>
    <xf numFmtId="164" fontId="0" fillId="2" borderId="0" xfId="0" applyNumberFormat="1" applyFill="1" applyAlignment="1">
      <alignment horizontal="center"/>
    </xf>
    <xf numFmtId="165" fontId="4" fillId="2" borderId="0" xfId="2" applyNumberFormat="1" applyFill="1" applyAlignment="1">
      <alignment horizontal="center"/>
    </xf>
    <xf numFmtId="0" fontId="6" fillId="0" borderId="0" xfId="0" applyFont="1" applyAlignment="1">
      <alignment horizontal="left" vertical="top" wrapText="1"/>
    </xf>
    <xf numFmtId="0" fontId="2" fillId="0" borderId="0" xfId="0" applyFont="1"/>
    <xf numFmtId="164" fontId="11" fillId="0" borderId="0" xfId="0" applyNumberFormat="1" applyFont="1"/>
    <xf numFmtId="0" fontId="5" fillId="0" borderId="1" xfId="0" applyFont="1" applyBorder="1" applyAlignment="1">
      <alignment horizontal="left" vertical="top" wrapText="1"/>
    </xf>
    <xf numFmtId="1" fontId="0" fillId="0" borderId="0" xfId="0" applyNumberFormat="1" applyAlignment="1">
      <alignment horizontal="center" vertical="center"/>
    </xf>
    <xf numFmtId="0" fontId="0" fillId="0" borderId="0" xfId="0" applyAlignment="1">
      <alignment horizontal="center" vertical="center"/>
    </xf>
    <xf numFmtId="164" fontId="11" fillId="0" borderId="0" xfId="0" applyNumberFormat="1" applyFont="1" applyAlignment="1">
      <alignment horizontal="center"/>
    </xf>
    <xf numFmtId="0" fontId="4" fillId="0" borderId="0" xfId="0" applyFont="1" applyAlignment="1">
      <alignment vertical="top"/>
    </xf>
    <xf numFmtId="0" fontId="4" fillId="0" borderId="1" xfId="0" applyFont="1" applyBorder="1" applyAlignment="1">
      <alignment vertical="top"/>
    </xf>
    <xf numFmtId="0" fontId="3" fillId="0" borderId="0" xfId="2" applyFont="1" applyAlignment="1">
      <alignment vertical="top" wrapText="1"/>
    </xf>
    <xf numFmtId="0" fontId="4" fillId="0" borderId="0" xfId="2" applyAlignment="1">
      <alignment vertical="top" wrapText="1"/>
    </xf>
    <xf numFmtId="0" fontId="6" fillId="3" borderId="0" xfId="3" applyFont="1" applyFill="1" applyAlignment="1">
      <alignment vertical="top" wrapText="1"/>
    </xf>
    <xf numFmtId="0" fontId="6" fillId="0" borderId="0" xfId="3" applyFont="1" applyFill="1" applyAlignment="1">
      <alignment vertical="top" wrapText="1"/>
    </xf>
    <xf numFmtId="0" fontId="5" fillId="0" borderId="1" xfId="3" applyFont="1" applyFill="1" applyBorder="1" applyAlignment="1">
      <alignment horizontal="left" vertical="top" wrapText="1"/>
    </xf>
    <xf numFmtId="0" fontId="6" fillId="0" borderId="1" xfId="3" applyFont="1" applyFill="1" applyBorder="1" applyAlignment="1">
      <alignment horizontal="center" vertical="top"/>
    </xf>
    <xf numFmtId="0" fontId="15" fillId="0" borderId="0" xfId="3" applyFont="1" applyFill="1" applyAlignment="1"/>
    <xf numFmtId="0" fontId="5" fillId="0" borderId="0" xfId="3" applyFont="1" applyFill="1" applyAlignment="1">
      <alignment horizontal="left" vertical="top" wrapText="1"/>
    </xf>
    <xf numFmtId="0" fontId="6" fillId="3" borderId="0" xfId="3" applyFont="1" applyFill="1" applyAlignment="1">
      <alignment horizontal="left" vertical="top" wrapText="1"/>
    </xf>
    <xf numFmtId="0" fontId="6" fillId="3" borderId="0" xfId="3" applyFont="1" applyFill="1" applyAlignment="1">
      <alignment horizontal="center" vertical="top"/>
    </xf>
    <xf numFmtId="0" fontId="15" fillId="3" borderId="0" xfId="3" applyFont="1" applyFill="1" applyAlignment="1"/>
    <xf numFmtId="164" fontId="11" fillId="3" borderId="0" xfId="0" applyNumberFormat="1" applyFont="1" applyFill="1" applyAlignment="1">
      <alignment horizontal="center"/>
    </xf>
    <xf numFmtId="164" fontId="11" fillId="3" borderId="0" xfId="0" applyNumberFormat="1" applyFont="1" applyFill="1"/>
    <xf numFmtId="0" fontId="6" fillId="0" borderId="0" xfId="3" applyFont="1" applyFill="1" applyAlignment="1">
      <alignment horizontal="left" vertical="top" wrapText="1"/>
    </xf>
    <xf numFmtId="0" fontId="5" fillId="0" borderId="0" xfId="3" applyFont="1" applyFill="1" applyAlignment="1">
      <alignment horizontal="center" vertical="top"/>
    </xf>
    <xf numFmtId="0" fontId="5" fillId="3" borderId="0" xfId="3" applyFont="1" applyFill="1" applyAlignment="1">
      <alignment horizontal="left" vertical="top" wrapText="1"/>
    </xf>
    <xf numFmtId="0" fontId="5" fillId="3" borderId="0" xfId="3" applyFont="1" applyFill="1" applyAlignment="1">
      <alignment horizontal="center" vertical="top"/>
    </xf>
    <xf numFmtId="0" fontId="0" fillId="0" borderId="1" xfId="0" applyBorder="1"/>
    <xf numFmtId="0" fontId="4" fillId="2" borderId="0" xfId="0" applyFont="1" applyFill="1" applyAlignment="1">
      <alignment horizontal="right"/>
    </xf>
    <xf numFmtId="0" fontId="16" fillId="2" borderId="0" xfId="3" applyFont="1" applyFill="1" applyAlignment="1">
      <alignment horizontal="left" vertical="top" wrapText="1"/>
    </xf>
    <xf numFmtId="0" fontId="6" fillId="2" borderId="0" xfId="3" applyFont="1" applyFill="1" applyAlignment="1">
      <alignment horizontal="center" vertical="top"/>
    </xf>
    <xf numFmtId="0" fontId="15" fillId="2" borderId="0" xfId="3" applyFont="1" applyFill="1" applyAlignment="1"/>
    <xf numFmtId="164" fontId="11" fillId="2" borderId="0" xfId="0" applyNumberFormat="1" applyFont="1" applyFill="1" applyAlignment="1">
      <alignment horizontal="center"/>
    </xf>
    <xf numFmtId="164" fontId="11" fillId="2" borderId="0" xfId="0" applyNumberFormat="1" applyFont="1" applyFill="1"/>
    <xf numFmtId="0" fontId="17" fillId="0" borderId="0" xfId="3" applyFont="1" applyFill="1" applyAlignment="1"/>
    <xf numFmtId="0" fontId="3" fillId="0" borderId="1" xfId="0" applyFont="1" applyBorder="1" applyAlignment="1">
      <alignment vertical="top" wrapText="1"/>
    </xf>
    <xf numFmtId="0" fontId="2" fillId="0" borderId="0" xfId="0" applyFont="1" applyAlignment="1">
      <alignment horizontal="right"/>
    </xf>
    <xf numFmtId="0" fontId="4" fillId="0" borderId="1" xfId="0" applyFont="1" applyBorder="1" applyAlignment="1">
      <alignment wrapText="1"/>
    </xf>
    <xf numFmtId="9" fontId="0" fillId="0" borderId="0" xfId="0" applyNumberFormat="1"/>
    <xf numFmtId="164" fontId="9" fillId="0" borderId="0" xfId="0" applyNumberFormat="1" applyFont="1" applyAlignment="1">
      <alignment horizontal="center"/>
    </xf>
    <xf numFmtId="0" fontId="18" fillId="0" borderId="0" xfId="0" applyFont="1" applyAlignment="1">
      <alignment horizontal="left" vertical="top"/>
    </xf>
    <xf numFmtId="0" fontId="18" fillId="0" borderId="0" xfId="0" applyFont="1" applyAlignment="1">
      <alignment horizontal="center" vertical="top"/>
    </xf>
    <xf numFmtId="164" fontId="18" fillId="0" borderId="0" xfId="0" applyNumberFormat="1" applyFont="1" applyAlignment="1">
      <alignment horizontal="center"/>
    </xf>
    <xf numFmtId="0" fontId="0" fillId="6" borderId="0" xfId="0" applyFill="1" applyAlignment="1">
      <alignment horizontal="right"/>
    </xf>
    <xf numFmtId="0" fontId="0" fillId="6" borderId="0" xfId="0" applyFill="1" applyAlignment="1">
      <alignment horizontal="center"/>
    </xf>
    <xf numFmtId="0" fontId="4" fillId="6" borderId="0" xfId="0" applyFont="1" applyFill="1" applyAlignment="1">
      <alignment horizontal="left" vertical="top"/>
    </xf>
    <xf numFmtId="0" fontId="18" fillId="6" borderId="0" xfId="0" applyFont="1" applyFill="1" applyAlignment="1">
      <alignment horizontal="center" vertical="top"/>
    </xf>
    <xf numFmtId="0" fontId="2" fillId="6" borderId="0" xfId="0" applyFont="1" applyFill="1" applyAlignment="1">
      <alignment vertical="top" wrapText="1"/>
    </xf>
    <xf numFmtId="0" fontId="4" fillId="6" borderId="0" xfId="0" applyFont="1" applyFill="1" applyAlignment="1">
      <alignment horizontal="center" vertical="top"/>
    </xf>
    <xf numFmtId="9" fontId="0" fillId="6" borderId="0" xfId="0" applyNumberFormat="1" applyFill="1"/>
    <xf numFmtId="0" fontId="0" fillId="6" borderId="0" xfId="0" applyFill="1"/>
    <xf numFmtId="164" fontId="18" fillId="6" borderId="0" xfId="0" applyNumberFormat="1" applyFont="1" applyFill="1" applyAlignment="1">
      <alignment horizontal="center"/>
    </xf>
    <xf numFmtId="164" fontId="0" fillId="6" borderId="0" xfId="0" applyNumberFormat="1" applyFill="1" applyAlignment="1">
      <alignment horizontal="center"/>
    </xf>
    <xf numFmtId="0" fontId="0" fillId="6" borderId="0" xfId="0" applyFill="1" applyAlignment="1">
      <alignment horizontal="left" vertical="top"/>
    </xf>
    <xf numFmtId="0" fontId="0" fillId="6" borderId="0" xfId="0" applyFill="1" applyAlignment="1">
      <alignment horizontal="center" vertical="top"/>
    </xf>
    <xf numFmtId="164" fontId="0" fillId="6" borderId="0" xfId="0" applyNumberFormat="1" applyFill="1"/>
    <xf numFmtId="0" fontId="0" fillId="0" borderId="0" xfId="0" applyAlignment="1">
      <alignment horizontal="left" vertical="top"/>
    </xf>
    <xf numFmtId="9" fontId="0" fillId="0" borderId="0" xfId="0" applyNumberFormat="1" applyAlignment="1">
      <alignment horizontal="center"/>
    </xf>
    <xf numFmtId="164" fontId="0" fillId="0" borderId="0" xfId="0" applyNumberFormat="1" applyAlignment="1">
      <alignment horizontal="right"/>
    </xf>
    <xf numFmtId="0" fontId="19" fillId="0" borderId="0" xfId="0" applyFont="1"/>
    <xf numFmtId="164" fontId="20" fillId="0" borderId="0" xfId="0" applyNumberFormat="1" applyFont="1"/>
    <xf numFmtId="0" fontId="3" fillId="0" borderId="0" xfId="0" applyFont="1" applyAlignment="1">
      <alignment horizontal="right" vertical="top" wrapText="1"/>
    </xf>
    <xf numFmtId="164" fontId="0" fillId="0" borderId="0" xfId="0" applyNumberFormat="1" applyAlignment="1">
      <alignment horizontal="center" vertical="top"/>
    </xf>
    <xf numFmtId="0" fontId="2" fillId="3" borderId="0" xfId="0" applyFont="1" applyFill="1" applyAlignment="1">
      <alignment horizontal="left"/>
    </xf>
    <xf numFmtId="0" fontId="0" fillId="3" borderId="0" xfId="0" applyFill="1" applyAlignment="1">
      <alignment horizontal="center" vertical="center"/>
    </xf>
    <xf numFmtId="0" fontId="0" fillId="3" borderId="0" xfId="0" applyFill="1" applyAlignment="1">
      <alignment horizontal="left" wrapText="1"/>
    </xf>
    <xf numFmtId="164" fontId="0" fillId="3" borderId="0" xfId="0" applyNumberFormat="1" applyFill="1" applyAlignment="1">
      <alignment horizontal="center" vertical="center"/>
    </xf>
    <xf numFmtId="0" fontId="2" fillId="0" borderId="2" xfId="0" applyFont="1" applyBorder="1" applyAlignment="1">
      <alignment horizontal="left" vertical="center"/>
    </xf>
    <xf numFmtId="0" fontId="2" fillId="0" borderId="2" xfId="0" applyFont="1" applyBorder="1" applyAlignment="1">
      <alignment horizontal="center" vertical="center"/>
    </xf>
    <xf numFmtId="0" fontId="2" fillId="0" borderId="2" xfId="0" applyFont="1" applyBorder="1" applyAlignment="1">
      <alignment horizontal="left" wrapText="1"/>
    </xf>
    <xf numFmtId="164" fontId="2" fillId="0" borderId="2" xfId="0" applyNumberFormat="1" applyFont="1" applyBorder="1" applyAlignment="1">
      <alignment horizontal="center" vertical="center"/>
    </xf>
    <xf numFmtId="0" fontId="2" fillId="0" borderId="2" xfId="0" applyFont="1" applyBorder="1" applyAlignment="1">
      <alignment horizontal="center"/>
    </xf>
    <xf numFmtId="0" fontId="0" fillId="0" borderId="2" xfId="0" applyBorder="1" applyAlignment="1">
      <alignment horizontal="left" vertical="center"/>
    </xf>
    <xf numFmtId="0" fontId="0" fillId="0" borderId="2" xfId="0" applyBorder="1" applyAlignment="1">
      <alignment horizontal="center" vertical="center"/>
    </xf>
    <xf numFmtId="0" fontId="0" fillId="0" borderId="2" xfId="0" applyBorder="1" applyAlignment="1">
      <alignment horizontal="left" wrapText="1"/>
    </xf>
    <xf numFmtId="164" fontId="0" fillId="0" borderId="2" xfId="0" applyNumberFormat="1" applyBorder="1" applyAlignment="1">
      <alignment horizontal="center" vertical="center" wrapText="1"/>
    </xf>
    <xf numFmtId="0" fontId="0" fillId="0" borderId="2" xfId="0" applyBorder="1" applyAlignment="1">
      <alignment horizontal="center" wrapText="1"/>
    </xf>
    <xf numFmtId="164" fontId="0" fillId="0" borderId="2" xfId="0" applyNumberFormat="1" applyBorder="1" applyAlignment="1">
      <alignment horizontal="center" wrapText="1"/>
    </xf>
    <xf numFmtId="0" fontId="0" fillId="0" borderId="2" xfId="0" applyBorder="1" applyAlignment="1">
      <alignment horizontal="center" vertical="center"/>
    </xf>
    <xf numFmtId="0" fontId="0" fillId="0" borderId="2" xfId="0" applyBorder="1" applyAlignment="1">
      <alignment horizontal="left" vertical="center" wrapText="1"/>
    </xf>
    <xf numFmtId="164" fontId="0" fillId="0" borderId="2" xfId="0" applyNumberFormat="1" applyBorder="1" applyAlignment="1">
      <alignment horizontal="center" vertical="center" wrapText="1"/>
    </xf>
    <xf numFmtId="164" fontId="0" fillId="0" borderId="2" xfId="0" applyNumberFormat="1" applyBorder="1" applyAlignment="1">
      <alignment horizontal="center" wrapText="1"/>
    </xf>
    <xf numFmtId="0" fontId="0" fillId="0" borderId="2" xfId="0" applyBorder="1" applyAlignment="1">
      <alignment horizontal="left" vertical="center"/>
    </xf>
    <xf numFmtId="0" fontId="4" fillId="0" borderId="2" xfId="0" applyFont="1" applyBorder="1" applyAlignment="1">
      <alignment vertical="center" wrapText="1"/>
    </xf>
    <xf numFmtId="164" fontId="0" fillId="0" borderId="2" xfId="0" applyNumberFormat="1" applyBorder="1" applyAlignment="1">
      <alignment horizontal="center" vertical="center"/>
    </xf>
    <xf numFmtId="0" fontId="4" fillId="0" borderId="2" xfId="0" applyFont="1" applyBorder="1" applyAlignment="1">
      <alignment horizontal="left" vertical="center" wrapText="1"/>
    </xf>
    <xf numFmtId="164" fontId="0" fillId="0" borderId="2" xfId="0" applyNumberFormat="1" applyBorder="1" applyAlignment="1">
      <alignment horizontal="center" vertical="center"/>
    </xf>
    <xf numFmtId="0" fontId="4" fillId="0" borderId="2" xfId="0" applyFont="1" applyBorder="1" applyAlignment="1">
      <alignment horizontal="left" vertical="top" wrapText="1"/>
    </xf>
    <xf numFmtId="0" fontId="4" fillId="0" borderId="2" xfId="0" applyFont="1" applyBorder="1" applyAlignment="1">
      <alignment horizontal="left" wrapText="1"/>
    </xf>
    <xf numFmtId="0" fontId="4" fillId="0" borderId="2" xfId="0" applyFont="1" applyBorder="1" applyAlignment="1">
      <alignment horizontal="left" vertical="center" wrapText="1"/>
    </xf>
    <xf numFmtId="0" fontId="5" fillId="0" borderId="2" xfId="0" applyFont="1" applyBorder="1" applyAlignment="1">
      <alignment horizontal="left" vertical="top" wrapText="1"/>
    </xf>
    <xf numFmtId="0" fontId="5" fillId="0" borderId="2" xfId="0" applyFont="1" applyBorder="1" applyAlignment="1">
      <alignment horizontal="left" wrapText="1"/>
    </xf>
    <xf numFmtId="0" fontId="17" fillId="0" borderId="2" xfId="0" applyFont="1" applyBorder="1" applyAlignment="1">
      <alignment horizontal="left" wrapText="1"/>
    </xf>
    <xf numFmtId="164" fontId="0" fillId="0" borderId="2" xfId="0" applyNumberFormat="1" applyBorder="1" applyAlignment="1">
      <alignment horizontal="center"/>
    </xf>
    <xf numFmtId="0" fontId="0" fillId="0" borderId="0" xfId="0" applyAlignment="1">
      <alignment horizontal="left" vertical="center"/>
    </xf>
    <xf numFmtId="0" fontId="5" fillId="0" borderId="0" xfId="0" applyFont="1" applyAlignment="1">
      <alignment horizontal="left" wrapText="1"/>
    </xf>
    <xf numFmtId="0" fontId="2" fillId="3" borderId="0" xfId="0" applyFont="1" applyFill="1" applyAlignment="1">
      <alignment horizontal="left" vertical="center" wrapText="1"/>
    </xf>
    <xf numFmtId="0" fontId="2" fillId="0" borderId="2" xfId="0" applyFont="1" applyBorder="1" applyAlignment="1">
      <alignment horizontal="left" vertical="center" wrapText="1"/>
    </xf>
    <xf numFmtId="9" fontId="0" fillId="0" borderId="2" xfId="0" applyNumberFormat="1" applyBorder="1" applyAlignment="1">
      <alignment horizontal="center"/>
    </xf>
    <xf numFmtId="0" fontId="0" fillId="0" borderId="2" xfId="0" applyBorder="1" applyAlignment="1">
      <alignment horizontal="center"/>
    </xf>
    <xf numFmtId="0" fontId="4" fillId="0" borderId="0" xfId="0" applyFont="1" applyAlignment="1">
      <alignment horizontal="left" wrapText="1"/>
    </xf>
    <xf numFmtId="0" fontId="2" fillId="3" borderId="0" xfId="0" applyFont="1" applyFill="1" applyAlignment="1">
      <alignment horizontal="left" vertical="center"/>
    </xf>
    <xf numFmtId="0" fontId="4" fillId="3" borderId="0" xfId="0" applyFont="1" applyFill="1" applyAlignment="1">
      <alignment horizontal="left" wrapText="1"/>
    </xf>
    <xf numFmtId="9" fontId="0" fillId="3" borderId="0" xfId="0" applyNumberFormat="1" applyFill="1" applyAlignment="1">
      <alignment horizontal="center"/>
    </xf>
    <xf numFmtId="0" fontId="2" fillId="3" borderId="0" xfId="0" applyFont="1" applyFill="1" applyAlignment="1">
      <alignment horizontal="center"/>
    </xf>
    <xf numFmtId="0" fontId="17" fillId="0" borderId="2" xfId="3" applyFont="1" applyFill="1" applyBorder="1" applyAlignment="1">
      <alignment horizontal="left" wrapText="1"/>
    </xf>
    <xf numFmtId="0" fontId="17" fillId="0" borderId="0" xfId="3" applyFont="1" applyFill="1" applyAlignment="1">
      <alignment horizontal="left" wrapText="1"/>
    </xf>
    <xf numFmtId="0" fontId="2" fillId="0" borderId="0" xfId="0" applyFont="1" applyAlignment="1">
      <alignment horizontal="left" vertical="center"/>
    </xf>
    <xf numFmtId="0" fontId="2" fillId="0" borderId="0" xfId="0" applyFont="1" applyAlignment="1">
      <alignment horizontal="left" wrapText="1"/>
    </xf>
    <xf numFmtId="164" fontId="20" fillId="0" borderId="0" xfId="0" applyNumberFormat="1" applyFont="1" applyAlignment="1">
      <alignment horizontal="center"/>
    </xf>
    <xf numFmtId="0" fontId="2" fillId="3" borderId="0" xfId="0" applyFont="1" applyFill="1" applyAlignment="1">
      <alignment horizontal="center" vertical="center"/>
    </xf>
    <xf numFmtId="0" fontId="2" fillId="3" borderId="0" xfId="0" applyFont="1" applyFill="1" applyAlignment="1">
      <alignment horizontal="left" wrapText="1"/>
    </xf>
    <xf numFmtId="164" fontId="2" fillId="3" borderId="0" xfId="0" applyNumberFormat="1" applyFont="1" applyFill="1" applyAlignment="1">
      <alignment horizontal="center" vertical="center"/>
    </xf>
    <xf numFmtId="164" fontId="2" fillId="3" borderId="0" xfId="0" applyNumberFormat="1" applyFont="1" applyFill="1" applyAlignment="1">
      <alignment horizontal="center"/>
    </xf>
    <xf numFmtId="164" fontId="2" fillId="0" borderId="0" xfId="0" applyNumberFormat="1" applyFont="1" applyAlignment="1">
      <alignment horizontal="center" vertical="center"/>
    </xf>
    <xf numFmtId="0" fontId="2" fillId="4" borderId="0" xfId="0" applyFont="1" applyFill="1" applyAlignment="1">
      <alignment horizontal="left" vertical="center"/>
    </xf>
    <xf numFmtId="0" fontId="0" fillId="4" borderId="0" xfId="0" applyFill="1" applyAlignment="1">
      <alignment horizontal="center" vertical="center"/>
    </xf>
    <xf numFmtId="0" fontId="2" fillId="4" borderId="0" xfId="0" applyFont="1" applyFill="1" applyAlignment="1">
      <alignment horizontal="left" vertical="center" wrapText="1"/>
    </xf>
    <xf numFmtId="164" fontId="0" fillId="4" borderId="0" xfId="0" applyNumberFormat="1" applyFill="1" applyAlignment="1">
      <alignment horizontal="center" vertical="center"/>
    </xf>
    <xf numFmtId="0" fontId="19" fillId="4" borderId="0" xfId="0" applyFont="1" applyFill="1" applyAlignment="1">
      <alignment horizontal="center"/>
    </xf>
    <xf numFmtId="0" fontId="0" fillId="0" borderId="0" xfId="0" applyAlignment="1">
      <alignment horizontal="left"/>
    </xf>
    <xf numFmtId="164" fontId="3" fillId="0" borderId="0" xfId="0" applyNumberFormat="1" applyFont="1" applyAlignment="1">
      <alignment horizontal="center" vertical="center"/>
    </xf>
    <xf numFmtId="0" fontId="3" fillId="0" borderId="0" xfId="0" applyFont="1" applyAlignment="1">
      <alignment horizontal="center" vertical="center"/>
    </xf>
    <xf numFmtId="0" fontId="4" fillId="0" borderId="0" xfId="0" applyFont="1" applyAlignment="1">
      <alignment horizontal="center"/>
    </xf>
    <xf numFmtId="0" fontId="0" fillId="0" borderId="1" xfId="0" applyBorder="1" applyAlignment="1">
      <alignment horizontal="left" vertical="center"/>
    </xf>
    <xf numFmtId="0" fontId="0" fillId="0" borderId="1" xfId="0" applyBorder="1" applyAlignment="1">
      <alignment horizontal="center" vertical="center"/>
    </xf>
    <xf numFmtId="0" fontId="4" fillId="0" borderId="1" xfId="0" applyFont="1" applyBorder="1" applyAlignment="1">
      <alignment horizontal="left" vertical="center" wrapText="1"/>
    </xf>
    <xf numFmtId="2" fontId="0" fillId="0" borderId="1" xfId="0" applyNumberFormat="1" applyBorder="1" applyAlignment="1">
      <alignment horizontal="center" vertical="center"/>
    </xf>
    <xf numFmtId="164" fontId="0" fillId="0" borderId="1" xfId="0" applyNumberFormat="1" applyBorder="1" applyAlignment="1">
      <alignment horizontal="center"/>
    </xf>
    <xf numFmtId="164" fontId="0" fillId="0" borderId="1" xfId="0" applyNumberFormat="1" applyBorder="1" applyAlignment="1">
      <alignment horizontal="center" vertical="center"/>
    </xf>
    <xf numFmtId="0" fontId="0" fillId="0" borderId="3" xfId="0" applyBorder="1" applyAlignment="1">
      <alignment horizontal="left" vertical="top"/>
    </xf>
    <xf numFmtId="0" fontId="0" fillId="0" borderId="3" xfId="0" applyBorder="1" applyAlignment="1">
      <alignment horizontal="center" vertical="top"/>
    </xf>
    <xf numFmtId="0" fontId="3" fillId="0" borderId="3" xfId="0" applyFont="1" applyBorder="1" applyAlignment="1">
      <alignment horizontal="right" vertical="top" wrapText="1"/>
    </xf>
    <xf numFmtId="2" fontId="4" fillId="0" borderId="3" xfId="0" applyNumberFormat="1" applyFont="1" applyBorder="1" applyAlignment="1">
      <alignment horizontal="center" vertical="top"/>
    </xf>
    <xf numFmtId="164" fontId="2" fillId="0" borderId="3" xfId="0" applyNumberFormat="1" applyFont="1" applyBorder="1" applyAlignment="1">
      <alignment horizontal="center" vertical="top"/>
    </xf>
    <xf numFmtId="164" fontId="0" fillId="0" borderId="0" xfId="0" applyNumberFormat="1" applyAlignment="1">
      <alignment vertical="top"/>
    </xf>
    <xf numFmtId="165" fontId="4" fillId="0" borderId="0" xfId="2" applyNumberFormat="1" applyAlignment="1">
      <alignment horizontal="center" vertical="top"/>
    </xf>
    <xf numFmtId="0" fontId="0" fillId="0" borderId="0" xfId="0" applyAlignment="1">
      <alignment vertical="top"/>
    </xf>
    <xf numFmtId="2" fontId="0" fillId="0" borderId="0" xfId="0" applyNumberFormat="1" applyAlignment="1">
      <alignment horizontal="center" vertical="center"/>
    </xf>
    <xf numFmtId="2" fontId="0" fillId="0" borderId="3" xfId="0" applyNumberFormat="1" applyBorder="1" applyAlignment="1">
      <alignment horizontal="center" vertical="top"/>
    </xf>
    <xf numFmtId="166" fontId="0" fillId="0" borderId="3" xfId="0" applyNumberFormat="1" applyBorder="1" applyAlignment="1">
      <alignment horizontal="center" vertical="top"/>
    </xf>
    <xf numFmtId="2" fontId="0" fillId="0" borderId="0" xfId="0" applyNumberFormat="1" applyAlignment="1">
      <alignment horizontal="center"/>
    </xf>
    <xf numFmtId="0" fontId="5" fillId="0" borderId="0" xfId="0" applyFont="1" applyAlignment="1">
      <alignment horizontal="left" vertical="center" wrapText="1"/>
    </xf>
    <xf numFmtId="164" fontId="0" fillId="0" borderId="3" xfId="0" applyNumberFormat="1" applyBorder="1" applyAlignment="1">
      <alignment horizontal="center" vertical="top"/>
    </xf>
    <xf numFmtId="0" fontId="2" fillId="4" borderId="0" xfId="0" applyFont="1" applyFill="1" applyAlignment="1">
      <alignment horizontal="left"/>
    </xf>
    <xf numFmtId="2" fontId="0" fillId="4" borderId="0" xfId="0" applyNumberFormat="1" applyFill="1" applyAlignment="1">
      <alignment horizontal="center" vertical="center"/>
    </xf>
    <xf numFmtId="0" fontId="0" fillId="0" borderId="0" xfId="0" applyAlignment="1">
      <alignment horizontal="left" wrapText="1"/>
    </xf>
    <xf numFmtId="0" fontId="4" fillId="0" borderId="1" xfId="0" applyFont="1" applyBorder="1" applyAlignment="1">
      <alignment horizontal="left" wrapText="1"/>
    </xf>
    <xf numFmtId="0" fontId="0" fillId="0" borderId="1" xfId="0" applyBorder="1" applyAlignment="1">
      <alignment horizontal="center"/>
    </xf>
    <xf numFmtId="0" fontId="2" fillId="0" borderId="0" xfId="2" applyFont="1" applyAlignment="1">
      <alignment horizontal="left" wrapText="1"/>
    </xf>
    <xf numFmtId="0" fontId="4" fillId="0" borderId="0" xfId="2" applyAlignment="1">
      <alignment horizontal="left" wrapText="1"/>
    </xf>
    <xf numFmtId="0" fontId="3" fillId="0" borderId="3" xfId="2" applyFont="1" applyBorder="1" applyAlignment="1">
      <alignment horizontal="right" vertical="top" wrapText="1"/>
    </xf>
    <xf numFmtId="0" fontId="4" fillId="0" borderId="0" xfId="0" applyFont="1" applyAlignment="1">
      <alignment horizontal="left" vertical="center" wrapText="1"/>
    </xf>
    <xf numFmtId="0" fontId="0" fillId="0" borderId="0" xfId="0" applyAlignment="1">
      <alignment vertical="center"/>
    </xf>
    <xf numFmtId="0" fontId="0" fillId="0" borderId="1" xfId="0" applyBorder="1" applyAlignment="1">
      <alignment horizontal="left"/>
    </xf>
    <xf numFmtId="0" fontId="16" fillId="4" borderId="0" xfId="3" applyFont="1" applyFill="1" applyBorder="1" applyAlignment="1">
      <alignment horizontal="left"/>
    </xf>
    <xf numFmtId="0" fontId="16" fillId="0" borderId="0" xfId="3" applyFont="1" applyFill="1" applyBorder="1" applyAlignment="1">
      <alignment horizontal="left" wrapText="1"/>
    </xf>
    <xf numFmtId="0" fontId="5" fillId="0" borderId="0" xfId="3" applyFont="1" applyFill="1" applyBorder="1" applyAlignment="1">
      <alignment horizontal="left" wrapText="1"/>
    </xf>
    <xf numFmtId="0" fontId="17" fillId="0" borderId="0" xfId="3" applyFont="1" applyFill="1" applyBorder="1" applyAlignment="1">
      <alignment horizontal="center" vertical="center"/>
    </xf>
    <xf numFmtId="0" fontId="6" fillId="0" borderId="3" xfId="3" applyFont="1" applyFill="1" applyBorder="1" applyAlignment="1">
      <alignment horizontal="right" vertical="top" wrapText="1"/>
    </xf>
    <xf numFmtId="164" fontId="2" fillId="4" borderId="0" xfId="0" applyNumberFormat="1" applyFont="1" applyFill="1" applyAlignment="1">
      <alignment horizontal="center"/>
    </xf>
    <xf numFmtId="0" fontId="6" fillId="0" borderId="0" xfId="3" applyFont="1" applyFill="1" applyBorder="1" applyAlignment="1">
      <alignment horizontal="left" wrapText="1"/>
    </xf>
    <xf numFmtId="0" fontId="0" fillId="4" borderId="0" xfId="0" applyFill="1" applyAlignment="1">
      <alignment vertical="top"/>
    </xf>
    <xf numFmtId="0" fontId="0" fillId="4" borderId="0" xfId="0" applyFill="1" applyAlignment="1">
      <alignment horizontal="left" vertical="top"/>
    </xf>
    <xf numFmtId="0" fontId="0" fillId="4" borderId="0" xfId="0" applyFill="1" applyAlignment="1">
      <alignment horizontal="center" vertical="top"/>
    </xf>
    <xf numFmtId="0" fontId="16" fillId="4" borderId="0" xfId="3" applyFont="1" applyFill="1" applyBorder="1" applyAlignment="1">
      <alignment horizontal="left" vertical="top" wrapText="1"/>
    </xf>
    <xf numFmtId="2" fontId="0" fillId="4" borderId="0" xfId="0" applyNumberFormat="1" applyFill="1" applyAlignment="1">
      <alignment horizontal="center" vertical="top"/>
    </xf>
    <xf numFmtId="164" fontId="2" fillId="4" borderId="0" xfId="0" applyNumberFormat="1" applyFont="1" applyFill="1" applyAlignment="1">
      <alignment horizontal="center" vertical="top"/>
    </xf>
    <xf numFmtId="0" fontId="16" fillId="0" borderId="0" xfId="3" applyFont="1" applyFill="1" applyBorder="1" applyAlignment="1">
      <alignment horizontal="left" vertical="top" wrapText="1"/>
    </xf>
    <xf numFmtId="2" fontId="0" fillId="0" borderId="0" xfId="0" applyNumberFormat="1" applyAlignment="1">
      <alignment horizontal="center" vertical="top"/>
    </xf>
    <xf numFmtId="164" fontId="2" fillId="0" borderId="0" xfId="0" applyNumberFormat="1" applyFont="1" applyAlignment="1">
      <alignment horizontal="center" vertical="top"/>
    </xf>
    <xf numFmtId="0" fontId="0" fillId="0" borderId="1" xfId="0" applyBorder="1" applyAlignment="1">
      <alignment horizontal="left" vertical="top"/>
    </xf>
    <xf numFmtId="0" fontId="6" fillId="0" borderId="1" xfId="3" applyFont="1" applyFill="1" applyBorder="1" applyAlignment="1">
      <alignment horizontal="right" vertical="top" wrapText="1"/>
    </xf>
    <xf numFmtId="2" fontId="0" fillId="0" borderId="1" xfId="0" applyNumberFormat="1" applyBorder="1" applyAlignment="1">
      <alignment horizontal="center"/>
    </xf>
    <xf numFmtId="0" fontId="6" fillId="0" borderId="0" xfId="3" applyFont="1" applyFill="1" applyBorder="1" applyAlignment="1">
      <alignment horizontal="right" vertical="top" wrapText="1"/>
    </xf>
    <xf numFmtId="0" fontId="2" fillId="4" borderId="0" xfId="0" applyFont="1" applyFill="1"/>
    <xf numFmtId="0" fontId="3" fillId="4" borderId="0" xfId="0" applyFont="1" applyFill="1" applyAlignment="1">
      <alignment horizontal="center" vertical="center"/>
    </xf>
    <xf numFmtId="2" fontId="2" fillId="4" borderId="0" xfId="0" applyNumberFormat="1" applyFont="1" applyFill="1" applyAlignment="1">
      <alignment horizontal="center" vertical="center"/>
    </xf>
    <xf numFmtId="0" fontId="2" fillId="4" borderId="0" xfId="0" applyFont="1" applyFill="1" applyAlignment="1">
      <alignment horizontal="center"/>
    </xf>
    <xf numFmtId="0" fontId="17" fillId="0" borderId="0" xfId="3" applyFont="1" applyFill="1" applyBorder="1" applyAlignment="1">
      <alignment horizontal="left" wrapText="1"/>
    </xf>
    <xf numFmtId="0" fontId="0" fillId="0" borderId="1" xfId="0" applyBorder="1" applyAlignment="1">
      <alignment horizontal="left" wrapText="1"/>
    </xf>
    <xf numFmtId="164" fontId="17" fillId="0" borderId="0" xfId="3" applyNumberFormat="1" applyFont="1" applyFill="1" applyBorder="1" applyAlignment="1">
      <alignment horizontal="center" vertical="center"/>
    </xf>
    <xf numFmtId="0" fontId="3" fillId="0" borderId="0" xfId="0" applyFont="1" applyAlignment="1">
      <alignment horizontal="left" wrapText="1"/>
    </xf>
    <xf numFmtId="164" fontId="2" fillId="0" borderId="3" xfId="0" applyNumberFormat="1" applyFont="1" applyBorder="1" applyAlignment="1">
      <alignment vertical="top"/>
    </xf>
    <xf numFmtId="0" fontId="4" fillId="0" borderId="0" xfId="0" applyFont="1"/>
    <xf numFmtId="0" fontId="21" fillId="0" borderId="0" xfId="0" applyFont="1" applyAlignment="1">
      <alignment horizontal="left" wrapText="1"/>
    </xf>
    <xf numFmtId="2" fontId="2" fillId="0" borderId="0" xfId="0" applyNumberFormat="1" applyFont="1" applyAlignment="1">
      <alignment horizontal="center" vertical="center"/>
    </xf>
    <xf numFmtId="0" fontId="2" fillId="2" borderId="0" xfId="0" applyFont="1" applyFill="1" applyAlignment="1">
      <alignment horizontal="left"/>
    </xf>
    <xf numFmtId="0" fontId="2" fillId="2" borderId="0" xfId="0" applyFont="1" applyFill="1" applyAlignment="1">
      <alignment horizontal="center" vertical="center"/>
    </xf>
    <xf numFmtId="0" fontId="21" fillId="2" borderId="0" xfId="0" applyFont="1" applyFill="1" applyAlignment="1">
      <alignment wrapText="1"/>
    </xf>
    <xf numFmtId="2" fontId="2" fillId="2" borderId="0" xfId="0" applyNumberFormat="1" applyFont="1" applyFill="1" applyAlignment="1">
      <alignment horizontal="center" vertical="center"/>
    </xf>
    <xf numFmtId="164" fontId="2" fillId="2" borderId="0" xfId="0" applyNumberFormat="1" applyFont="1" applyFill="1" applyAlignment="1">
      <alignment horizontal="center" vertical="center"/>
    </xf>
    <xf numFmtId="0" fontId="2" fillId="2" borderId="0" xfId="0" applyFont="1" applyFill="1" applyAlignment="1">
      <alignment horizontal="center"/>
    </xf>
    <xf numFmtId="164" fontId="2" fillId="2" borderId="0" xfId="0" applyNumberFormat="1" applyFont="1" applyFill="1"/>
    <xf numFmtId="0" fontId="2" fillId="2" borderId="0" xfId="0" applyFont="1" applyFill="1"/>
    <xf numFmtId="0" fontId="2" fillId="3" borderId="0" xfId="0" applyFont="1" applyFill="1" applyAlignment="1">
      <alignment horizontal="center" vertical="center" wrapText="1"/>
    </xf>
    <xf numFmtId="0" fontId="21" fillId="3" borderId="0" xfId="0" applyFont="1" applyFill="1" applyAlignment="1">
      <alignment wrapText="1"/>
    </xf>
    <xf numFmtId="2" fontId="2" fillId="3" borderId="0" xfId="0" applyNumberFormat="1" applyFont="1" applyFill="1" applyAlignment="1">
      <alignment horizontal="center" vertical="center"/>
    </xf>
    <xf numFmtId="164" fontId="2" fillId="3" borderId="0" xfId="0" applyNumberFormat="1" applyFont="1" applyFill="1"/>
    <xf numFmtId="0" fontId="2" fillId="3" borderId="0" xfId="0" applyFont="1" applyFill="1"/>
    <xf numFmtId="0" fontId="2" fillId="4" borderId="0" xfId="0" applyFont="1" applyFill="1" applyAlignment="1">
      <alignment horizontal="center" vertical="center"/>
    </xf>
    <xf numFmtId="0" fontId="21" fillId="4" borderId="0" xfId="0" applyFont="1" applyFill="1" applyAlignment="1">
      <alignment wrapText="1"/>
    </xf>
    <xf numFmtId="2" fontId="2" fillId="4" borderId="0" xfId="0" applyNumberFormat="1" applyFont="1" applyFill="1" applyAlignment="1">
      <alignment horizontal="center"/>
    </xf>
    <xf numFmtId="164" fontId="2" fillId="4" borderId="0" xfId="0" applyNumberFormat="1" applyFont="1" applyFill="1" applyAlignment="1">
      <alignment horizontal="center" vertical="center"/>
    </xf>
    <xf numFmtId="0" fontId="22" fillId="0" borderId="1" xfId="0" applyFont="1" applyBorder="1" applyAlignment="1">
      <alignment horizontal="left" wrapText="1"/>
    </xf>
    <xf numFmtId="0" fontId="22" fillId="0" borderId="0" xfId="0" applyFont="1" applyAlignment="1">
      <alignment horizontal="left" vertical="top" wrapText="1"/>
    </xf>
    <xf numFmtId="164" fontId="0" fillId="0" borderId="0" xfId="0" applyNumberFormat="1" applyAlignment="1">
      <alignment horizontal="center" vertical="top" wrapText="1"/>
    </xf>
    <xf numFmtId="165" fontId="4" fillId="0" borderId="0" xfId="2" applyNumberFormat="1" applyAlignment="1">
      <alignment vertical="top"/>
    </xf>
    <xf numFmtId="164" fontId="0" fillId="0" borderId="0" xfId="0" applyNumberFormat="1" applyAlignment="1">
      <alignment horizontal="center" vertical="center" wrapText="1"/>
    </xf>
    <xf numFmtId="164" fontId="0" fillId="0" borderId="1" xfId="0" applyNumberFormat="1" applyBorder="1" applyAlignment="1">
      <alignment horizontal="center" vertical="center" wrapText="1"/>
    </xf>
    <xf numFmtId="0" fontId="23" fillId="0" borderId="1" xfId="0" applyFont="1" applyBorder="1" applyAlignment="1">
      <alignment horizontal="left" wrapText="1"/>
    </xf>
    <xf numFmtId="0" fontId="23" fillId="0" borderId="0" xfId="0" applyFont="1" applyAlignment="1">
      <alignment horizontal="left" vertical="top" wrapText="1"/>
    </xf>
    <xf numFmtId="0" fontId="21" fillId="0" borderId="1" xfId="0" applyFont="1" applyBorder="1" applyAlignment="1">
      <alignment horizontal="left" wrapText="1"/>
    </xf>
    <xf numFmtId="0" fontId="21" fillId="0" borderId="0" xfId="0" applyFont="1" applyAlignment="1">
      <alignment horizontal="left" vertical="top" wrapText="1"/>
    </xf>
    <xf numFmtId="164" fontId="0" fillId="0" borderId="1" xfId="0" applyNumberFormat="1" applyBorder="1" applyAlignment="1">
      <alignment horizontal="center" vertical="top"/>
    </xf>
    <xf numFmtId="164" fontId="0" fillId="0" borderId="1" xfId="0" applyNumberFormat="1" applyBorder="1" applyAlignment="1">
      <alignment horizontal="center" vertical="top" wrapText="1"/>
    </xf>
    <xf numFmtId="0" fontId="21" fillId="0" borderId="0" xfId="0" applyFont="1" applyAlignment="1">
      <alignment horizontal="right" vertical="top" wrapText="1"/>
    </xf>
    <xf numFmtId="164" fontId="2" fillId="0" borderId="0" xfId="0" applyNumberFormat="1" applyFont="1" applyAlignment="1">
      <alignment horizontal="center" vertical="top" wrapText="1"/>
    </xf>
    <xf numFmtId="164" fontId="8" fillId="0" borderId="0" xfId="0" applyNumberFormat="1" applyFont="1" applyAlignment="1">
      <alignment horizontal="center" vertical="top"/>
    </xf>
    <xf numFmtId="0" fontId="21" fillId="4" borderId="0" xfId="0" applyFont="1" applyFill="1" applyAlignment="1">
      <alignment horizontal="left" vertical="top" wrapText="1"/>
    </xf>
    <xf numFmtId="164" fontId="2" fillId="4" borderId="0" xfId="0" applyNumberFormat="1" applyFont="1" applyFill="1" applyAlignment="1">
      <alignment horizontal="center" vertical="center" wrapText="1"/>
    </xf>
    <xf numFmtId="165" fontId="3" fillId="4" borderId="0" xfId="2" applyNumberFormat="1" applyFont="1" applyFill="1" applyAlignment="1">
      <alignment horizontal="center"/>
    </xf>
    <xf numFmtId="0" fontId="2" fillId="5" borderId="0" xfId="0" applyFont="1" applyFill="1" applyAlignment="1">
      <alignment horizontal="left"/>
    </xf>
    <xf numFmtId="0" fontId="2" fillId="5" borderId="0" xfId="0" applyFont="1" applyFill="1" applyAlignment="1">
      <alignment horizontal="center" vertical="center"/>
    </xf>
    <xf numFmtId="0" fontId="21" fillId="5" borderId="0" xfId="0" applyFont="1" applyFill="1" applyAlignment="1">
      <alignment horizontal="left" vertical="top" wrapText="1"/>
    </xf>
    <xf numFmtId="2" fontId="2" fillId="5" borderId="0" xfId="0" applyNumberFormat="1" applyFont="1" applyFill="1" applyAlignment="1">
      <alignment horizontal="center"/>
    </xf>
    <xf numFmtId="164" fontId="2" fillId="5" borderId="0" xfId="0" applyNumberFormat="1" applyFont="1" applyFill="1" applyAlignment="1">
      <alignment horizontal="center" vertical="center"/>
    </xf>
    <xf numFmtId="164" fontId="2" fillId="5" borderId="0" xfId="0" applyNumberFormat="1" applyFont="1" applyFill="1" applyAlignment="1">
      <alignment horizontal="center" vertical="center" wrapText="1"/>
    </xf>
    <xf numFmtId="164" fontId="2" fillId="5" borderId="0" xfId="0" applyNumberFormat="1" applyFont="1" applyFill="1" applyAlignment="1">
      <alignment horizontal="center"/>
    </xf>
    <xf numFmtId="165" fontId="3" fillId="5" borderId="0" xfId="2" applyNumberFormat="1" applyFont="1" applyFill="1" applyAlignment="1">
      <alignment horizontal="center"/>
    </xf>
    <xf numFmtId="0" fontId="2" fillId="5" borderId="0" xfId="0" applyFont="1" applyFill="1"/>
    <xf numFmtId="0" fontId="21" fillId="0" borderId="0" xfId="0" applyFont="1" applyAlignment="1">
      <alignment wrapText="1"/>
    </xf>
    <xf numFmtId="0" fontId="22" fillId="0" borderId="1" xfId="0" applyFont="1" applyBorder="1" applyAlignment="1">
      <alignment wrapText="1"/>
    </xf>
    <xf numFmtId="0" fontId="22" fillId="0" borderId="0" xfId="0" applyFont="1" applyAlignment="1">
      <alignment vertical="top" wrapText="1"/>
    </xf>
    <xf numFmtId="0" fontId="23" fillId="0" borderId="1" xfId="0" applyFont="1" applyBorder="1" applyAlignment="1">
      <alignment wrapText="1"/>
    </xf>
    <xf numFmtId="0" fontId="23" fillId="0" borderId="0" xfId="0" applyFont="1" applyAlignment="1">
      <alignment vertical="top" wrapText="1"/>
    </xf>
    <xf numFmtId="0" fontId="21" fillId="5" borderId="0" xfId="0" applyFont="1" applyFill="1" applyAlignment="1">
      <alignment wrapText="1"/>
    </xf>
    <xf numFmtId="2" fontId="2" fillId="5" borderId="0" xfId="0" applyNumberFormat="1" applyFont="1" applyFill="1" applyAlignment="1">
      <alignment horizontal="center" vertical="center"/>
    </xf>
    <xf numFmtId="164" fontId="0" fillId="0" borderId="1" xfId="0" applyNumberFormat="1" applyBorder="1"/>
    <xf numFmtId="0" fontId="21" fillId="3" borderId="0" xfId="0" applyFont="1" applyFill="1" applyAlignment="1">
      <alignment horizontal="left" vertical="top" wrapText="1"/>
    </xf>
    <xf numFmtId="165" fontId="3" fillId="3" borderId="0" xfId="2" applyNumberFormat="1" applyFont="1" applyFill="1" applyAlignment="1">
      <alignment horizontal="center"/>
    </xf>
    <xf numFmtId="0" fontId="2" fillId="4" borderId="0" xfId="0" applyFont="1" applyFill="1" applyAlignment="1">
      <alignment horizontal="center" vertical="center" wrapText="1"/>
    </xf>
    <xf numFmtId="0" fontId="0" fillId="0" borderId="0" xfId="0" applyAlignment="1">
      <alignment vertical="top" wrapText="1"/>
    </xf>
    <xf numFmtId="164" fontId="2" fillId="4" borderId="0" xfId="0" applyNumberFormat="1" applyFont="1" applyFill="1"/>
    <xf numFmtId="0" fontId="21" fillId="0" borderId="0" xfId="0" applyFont="1" applyAlignment="1">
      <alignment vertical="top" wrapText="1"/>
    </xf>
    <xf numFmtId="0" fontId="24" fillId="0" borderId="0" xfId="0" applyFont="1" applyAlignment="1">
      <alignment horizontal="right" vertical="top" wrapText="1"/>
    </xf>
    <xf numFmtId="164" fontId="0" fillId="0" borderId="1" xfId="0" applyNumberFormat="1" applyBorder="1" applyAlignment="1">
      <alignment horizontal="center" wrapText="1"/>
    </xf>
    <xf numFmtId="0" fontId="11" fillId="4" borderId="0" xfId="0" applyFont="1" applyFill="1" applyAlignment="1">
      <alignment horizontal="center" vertical="center"/>
    </xf>
    <xf numFmtId="0" fontId="24" fillId="4" borderId="0" xfId="0" applyFont="1" applyFill="1" applyAlignment="1">
      <alignment wrapText="1"/>
    </xf>
    <xf numFmtId="0" fontId="11" fillId="4" borderId="0" xfId="0" applyFont="1" applyFill="1" applyAlignment="1">
      <alignment horizontal="center" vertical="center" wrapText="1"/>
    </xf>
    <xf numFmtId="164" fontId="8" fillId="4" borderId="0" xfId="0" applyNumberFormat="1" applyFont="1" applyFill="1" applyAlignment="1">
      <alignment horizontal="center"/>
    </xf>
    <xf numFmtId="0" fontId="9" fillId="0" borderId="0" xfId="0" applyFont="1" applyAlignment="1">
      <alignment horizontal="center" vertical="center"/>
    </xf>
    <xf numFmtId="0" fontId="24" fillId="0" borderId="0" xfId="0" applyFont="1" applyAlignment="1">
      <alignment wrapText="1"/>
    </xf>
    <xf numFmtId="0" fontId="11" fillId="0" borderId="0" xfId="0" applyFont="1" applyAlignment="1">
      <alignment horizontal="center" vertical="center"/>
    </xf>
    <xf numFmtId="0" fontId="2" fillId="0" borderId="0" xfId="0" applyFont="1" applyAlignment="1">
      <alignment horizontal="center" vertical="top"/>
    </xf>
    <xf numFmtId="165" fontId="0" fillId="0" borderId="0" xfId="2" applyNumberFormat="1" applyFont="1" applyAlignment="1">
      <alignment horizontal="center" vertical="top"/>
    </xf>
    <xf numFmtId="0" fontId="9" fillId="0" borderId="0" xfId="0" applyFont="1" applyAlignment="1">
      <alignment horizontal="center" vertical="center" wrapText="1"/>
    </xf>
    <xf numFmtId="0" fontId="9" fillId="0" borderId="1" xfId="0" applyFont="1" applyBorder="1" applyAlignment="1">
      <alignment horizontal="center" vertical="center"/>
    </xf>
    <xf numFmtId="0" fontId="9" fillId="0" borderId="1" xfId="0" applyFont="1" applyBorder="1" applyAlignment="1">
      <alignment horizontal="center" vertical="center" wrapText="1"/>
    </xf>
    <xf numFmtId="0" fontId="0" fillId="0" borderId="1" xfId="0" applyBorder="1" applyAlignment="1">
      <alignment horizontal="center" vertical="top" wrapText="1"/>
    </xf>
    <xf numFmtId="0" fontId="24" fillId="3" borderId="0" xfId="0" applyFont="1" applyFill="1" applyAlignment="1">
      <alignment horizontal="left" wrapText="1"/>
    </xf>
    <xf numFmtId="164" fontId="8" fillId="3" borderId="0" xfId="0" applyNumberFormat="1" applyFont="1" applyFill="1" applyAlignment="1">
      <alignment horizontal="center"/>
    </xf>
    <xf numFmtId="0" fontId="23" fillId="0" borderId="0" xfId="0" applyFont="1" applyAlignment="1">
      <alignment horizontal="left" wrapText="1"/>
    </xf>
    <xf numFmtId="164" fontId="2" fillId="0" borderId="1" xfId="0" applyNumberFormat="1" applyFont="1" applyBorder="1" applyAlignment="1">
      <alignment horizontal="center" vertical="center"/>
    </xf>
    <xf numFmtId="0" fontId="21" fillId="3" borderId="0" xfId="0" applyFont="1" applyFill="1" applyAlignment="1">
      <alignment vertical="top" wrapText="1"/>
    </xf>
    <xf numFmtId="0" fontId="21" fillId="0" borderId="0" xfId="0" applyFont="1" applyAlignment="1">
      <alignment vertical="center" wrapText="1"/>
    </xf>
    <xf numFmtId="0" fontId="25" fillId="0" borderId="1" xfId="2" applyFont="1" applyBorder="1" applyAlignment="1">
      <alignment vertical="top" wrapText="1"/>
    </xf>
    <xf numFmtId="0" fontId="22" fillId="0" borderId="1" xfId="0" applyFont="1" applyBorder="1" applyAlignment="1">
      <alignment vertical="top" wrapText="1"/>
    </xf>
    <xf numFmtId="164" fontId="0" fillId="0" borderId="1" xfId="0" applyNumberFormat="1" applyBorder="1" applyAlignment="1">
      <alignment vertical="top"/>
    </xf>
    <xf numFmtId="164" fontId="2" fillId="3" borderId="0" xfId="0" applyNumberFormat="1" applyFont="1" applyFill="1" applyAlignment="1">
      <alignment horizontal="center" vertical="center" wrapText="1"/>
    </xf>
    <xf numFmtId="164" fontId="2" fillId="3" borderId="0" xfId="0" applyNumberFormat="1" applyFont="1" applyFill="1" applyAlignment="1">
      <alignment horizontal="center" wrapText="1"/>
    </xf>
    <xf numFmtId="0" fontId="23" fillId="0" borderId="1" xfId="0" applyFont="1" applyBorder="1" applyAlignment="1">
      <alignment vertical="top" wrapText="1"/>
    </xf>
    <xf numFmtId="0" fontId="24" fillId="0" borderId="0" xfId="0" applyFont="1" applyAlignment="1">
      <alignment vertical="top" wrapText="1"/>
    </xf>
    <xf numFmtId="164" fontId="2" fillId="2" borderId="0" xfId="0" applyNumberFormat="1" applyFont="1" applyFill="1" applyAlignment="1">
      <alignment horizontal="center"/>
    </xf>
    <xf numFmtId="165" fontId="3" fillId="2" borderId="0" xfId="2" applyNumberFormat="1" applyFont="1" applyFill="1" applyAlignment="1">
      <alignment horizontal="center"/>
    </xf>
    <xf numFmtId="0" fontId="22" fillId="0" borderId="1" xfId="0" applyFont="1" applyBorder="1" applyAlignment="1">
      <alignment horizontal="left" vertical="top" wrapText="1"/>
    </xf>
    <xf numFmtId="0" fontId="0" fillId="0" borderId="1" xfId="0" applyBorder="1" applyAlignment="1">
      <alignment vertical="top"/>
    </xf>
    <xf numFmtId="0" fontId="24" fillId="0" borderId="0" xfId="0" applyFont="1" applyAlignment="1">
      <alignment horizontal="left" wrapText="1"/>
    </xf>
    <xf numFmtId="0" fontId="23" fillId="0" borderId="1" xfId="0" applyFont="1" applyBorder="1" applyAlignment="1">
      <alignment horizontal="left" vertical="top" wrapText="1"/>
    </xf>
    <xf numFmtId="164" fontId="11" fillId="0" borderId="0" xfId="0" applyNumberFormat="1" applyFont="1" applyAlignment="1">
      <alignment horizontal="center" vertical="top"/>
    </xf>
    <xf numFmtId="0" fontId="23" fillId="0" borderId="1" xfId="0" applyFont="1" applyBorder="1" applyAlignment="1">
      <alignment horizontal="left" vertical="center" wrapText="1"/>
    </xf>
    <xf numFmtId="0" fontId="21" fillId="0" borderId="0" xfId="2" applyFont="1" applyAlignment="1">
      <alignment wrapText="1"/>
    </xf>
    <xf numFmtId="0" fontId="22" fillId="0" borderId="1" xfId="2" applyFont="1" applyBorder="1" applyAlignment="1">
      <alignment wrapText="1"/>
    </xf>
    <xf numFmtId="0" fontId="22" fillId="0" borderId="0" xfId="2" applyFont="1" applyAlignment="1">
      <alignment vertical="top" wrapText="1"/>
    </xf>
    <xf numFmtId="166" fontId="0" fillId="0" borderId="0" xfId="0" applyNumberFormat="1" applyAlignment="1">
      <alignment horizontal="center" vertical="top"/>
    </xf>
    <xf numFmtId="0" fontId="24" fillId="3" borderId="0" xfId="3" applyFont="1" applyFill="1" applyAlignment="1">
      <alignment wrapText="1"/>
    </xf>
    <xf numFmtId="0" fontId="24" fillId="0" borderId="0" xfId="3" applyFont="1" applyFill="1" applyAlignment="1">
      <alignment wrapText="1"/>
    </xf>
    <xf numFmtId="0" fontId="23" fillId="0" borderId="1" xfId="3" applyFont="1" applyFill="1" applyBorder="1" applyAlignment="1">
      <alignment horizontal="left" wrapText="1"/>
    </xf>
    <xf numFmtId="0" fontId="23" fillId="0" borderId="0" xfId="3" applyFont="1" applyFill="1" applyAlignment="1">
      <alignment horizontal="left" vertical="top" wrapText="1"/>
    </xf>
    <xf numFmtId="164" fontId="16" fillId="0" borderId="0" xfId="3" applyNumberFormat="1" applyFont="1" applyFill="1" applyAlignment="1">
      <alignment horizontal="center" vertical="top"/>
    </xf>
    <xf numFmtId="0" fontId="24" fillId="3" borderId="0" xfId="3" applyFont="1" applyFill="1" applyAlignment="1">
      <alignment horizontal="left" wrapText="1"/>
    </xf>
    <xf numFmtId="166" fontId="2" fillId="3" borderId="0" xfId="0" applyNumberFormat="1" applyFont="1" applyFill="1" applyAlignment="1">
      <alignment horizontal="center" vertical="center"/>
    </xf>
    <xf numFmtId="164" fontId="16" fillId="3" borderId="0" xfId="3" applyNumberFormat="1" applyFont="1" applyFill="1" applyAlignment="1">
      <alignment horizontal="center" vertical="center"/>
    </xf>
    <xf numFmtId="0" fontId="24" fillId="0" borderId="0" xfId="3" applyFont="1" applyFill="1" applyAlignment="1">
      <alignment horizontal="left" wrapText="1"/>
    </xf>
    <xf numFmtId="166" fontId="0" fillId="0" borderId="1" xfId="0" applyNumberFormat="1" applyBorder="1" applyAlignment="1">
      <alignment horizontal="center" vertical="center"/>
    </xf>
    <xf numFmtId="164" fontId="16" fillId="0" borderId="1" xfId="3" applyNumberFormat="1" applyFont="1" applyFill="1" applyBorder="1" applyAlignment="1">
      <alignment horizontal="center" vertical="center"/>
    </xf>
    <xf numFmtId="164" fontId="17" fillId="0" borderId="1" xfId="3" applyNumberFormat="1" applyFont="1" applyFill="1" applyBorder="1" applyAlignment="1">
      <alignment horizontal="center" vertical="top"/>
    </xf>
    <xf numFmtId="0" fontId="24" fillId="0" borderId="0" xfId="3" applyFont="1" applyFill="1" applyAlignment="1">
      <alignment horizontal="right" vertical="top" wrapText="1"/>
    </xf>
    <xf numFmtId="0" fontId="0" fillId="3" borderId="0" xfId="0" applyFill="1" applyAlignment="1">
      <alignment horizontal="left" vertical="top"/>
    </xf>
    <xf numFmtId="0" fontId="0" fillId="3" borderId="0" xfId="0" applyFill="1" applyAlignment="1">
      <alignment horizontal="center" vertical="top"/>
    </xf>
    <xf numFmtId="0" fontId="24" fillId="3" borderId="0" xfId="3" applyFont="1" applyFill="1" applyAlignment="1">
      <alignment horizontal="left" vertical="top" wrapText="1"/>
    </xf>
    <xf numFmtId="0" fontId="0" fillId="3" borderId="0" xfId="0" applyFill="1" applyAlignment="1">
      <alignment vertical="top"/>
    </xf>
    <xf numFmtId="164" fontId="2" fillId="3" borderId="0" xfId="0" applyNumberFormat="1" applyFont="1" applyFill="1" applyAlignment="1">
      <alignment horizontal="center" vertical="top"/>
    </xf>
    <xf numFmtId="165" fontId="4" fillId="3" borderId="0" xfId="2" applyNumberFormat="1" applyFill="1" applyAlignment="1">
      <alignment horizontal="center" vertical="top"/>
    </xf>
    <xf numFmtId="0" fontId="24" fillId="0" borderId="0" xfId="3" applyFont="1" applyFill="1" applyAlignment="1">
      <alignment horizontal="left" vertical="top" wrapText="1"/>
    </xf>
    <xf numFmtId="0" fontId="17" fillId="0" borderId="1" xfId="3" applyFont="1" applyFill="1" applyBorder="1" applyAlignment="1">
      <alignment horizontal="left" vertical="top" wrapText="1"/>
    </xf>
    <xf numFmtId="164" fontId="2" fillId="0" borderId="1" xfId="0" applyNumberFormat="1" applyFont="1" applyBorder="1" applyAlignment="1">
      <alignment horizontal="center" vertical="top"/>
    </xf>
    <xf numFmtId="164" fontId="0" fillId="0" borderId="4" xfId="0" applyNumberFormat="1" applyBorder="1" applyAlignment="1">
      <alignment vertical="top"/>
    </xf>
    <xf numFmtId="164" fontId="0" fillId="0" borderId="4" xfId="0" applyNumberFormat="1" applyBorder="1" applyAlignment="1">
      <alignment horizontal="center" vertical="top"/>
    </xf>
    <xf numFmtId="0" fontId="3" fillId="2" borderId="0" xfId="0" applyFont="1" applyFill="1" applyAlignment="1">
      <alignment horizontal="center" vertical="center"/>
    </xf>
    <xf numFmtId="0" fontId="24" fillId="2" borderId="0" xfId="3" applyFont="1" applyFill="1" applyAlignment="1">
      <alignment horizontal="left" wrapText="1"/>
    </xf>
    <xf numFmtId="164" fontId="16" fillId="2" borderId="0" xfId="3" applyNumberFormat="1" applyFont="1" applyFill="1" applyAlignment="1">
      <alignment horizontal="center" vertical="center"/>
    </xf>
    <xf numFmtId="164" fontId="17" fillId="0" borderId="1" xfId="3" applyNumberFormat="1" applyFont="1" applyFill="1" applyBorder="1" applyAlignment="1">
      <alignment horizontal="center" vertical="center"/>
    </xf>
    <xf numFmtId="2" fontId="1" fillId="0" borderId="0" xfId="0" applyNumberFormat="1" applyFont="1" applyAlignment="1">
      <alignment horizontal="center" vertical="top"/>
    </xf>
    <xf numFmtId="164" fontId="1" fillId="0" borderId="0" xfId="0" applyNumberFormat="1" applyFont="1" applyAlignment="1">
      <alignment horizontal="center" vertical="top"/>
    </xf>
    <xf numFmtId="0" fontId="21" fillId="0" borderId="1" xfId="0" applyFont="1" applyBorder="1" applyAlignment="1">
      <alignment wrapText="1"/>
    </xf>
    <xf numFmtId="2" fontId="2" fillId="0" borderId="0" xfId="0" applyNumberFormat="1" applyFont="1" applyAlignment="1">
      <alignment horizontal="center" vertical="top"/>
    </xf>
    <xf numFmtId="0" fontId="2" fillId="3" borderId="0" xfId="0" applyFont="1" applyFill="1" applyAlignment="1">
      <alignment horizontal="left" vertical="top"/>
    </xf>
    <xf numFmtId="0" fontId="2" fillId="3" borderId="0" xfId="0" applyFont="1" applyFill="1" applyAlignment="1">
      <alignment vertical="top" wrapText="1"/>
    </xf>
    <xf numFmtId="0" fontId="2" fillId="0" borderId="0" xfId="0" applyFont="1" applyAlignment="1">
      <alignment horizontal="left"/>
    </xf>
    <xf numFmtId="0" fontId="2" fillId="0" borderId="0" xfId="0" applyFont="1" applyAlignment="1">
      <alignment horizontal="left" vertical="top"/>
    </xf>
    <xf numFmtId="164" fontId="18" fillId="0" borderId="0" xfId="0" applyNumberFormat="1" applyFont="1" applyAlignment="1">
      <alignment horizontal="center" vertical="top"/>
    </xf>
    <xf numFmtId="0" fontId="18" fillId="2" borderId="0" xfId="0" applyFont="1" applyFill="1" applyAlignment="1">
      <alignment horizontal="center" vertical="center"/>
    </xf>
    <xf numFmtId="0" fontId="21" fillId="2" borderId="0" xfId="0" applyFont="1" applyFill="1" applyAlignment="1">
      <alignment horizontal="left" wrapText="1"/>
    </xf>
    <xf numFmtId="164" fontId="18" fillId="2" borderId="0" xfId="0" applyNumberFormat="1" applyFont="1" applyFill="1" applyAlignment="1">
      <alignment horizontal="center"/>
    </xf>
    <xf numFmtId="0" fontId="4" fillId="0" borderId="0" xfId="0" applyFont="1" applyAlignment="1">
      <alignment horizontal="center" vertical="center"/>
    </xf>
    <xf numFmtId="0" fontId="18" fillId="0" borderId="0" xfId="0" applyFont="1" applyAlignment="1">
      <alignment horizontal="center" vertical="center"/>
    </xf>
    <xf numFmtId="0" fontId="21" fillId="2" borderId="0" xfId="0" applyFont="1" applyFill="1" applyAlignment="1">
      <alignment horizontal="left" vertical="center" wrapText="1"/>
    </xf>
    <xf numFmtId="0" fontId="26" fillId="0" borderId="0" xfId="0" applyFont="1" applyAlignment="1">
      <alignment horizontal="left" vertical="top"/>
    </xf>
    <xf numFmtId="0" fontId="26" fillId="0" borderId="0" xfId="0" applyFont="1" applyAlignment="1">
      <alignment horizontal="center" vertical="top"/>
    </xf>
    <xf numFmtId="0" fontId="22" fillId="0" borderId="0" xfId="0" applyFont="1" applyAlignment="1">
      <alignment wrapText="1"/>
    </xf>
    <xf numFmtId="0" fontId="11" fillId="0" borderId="0" xfId="0" applyFont="1" applyAlignment="1">
      <alignment horizontal="right" wrapText="1"/>
    </xf>
    <xf numFmtId="164" fontId="11" fillId="0" borderId="0" xfId="0" applyNumberFormat="1" applyFont="1" applyAlignment="1">
      <alignment horizontal="center" vertical="center"/>
    </xf>
    <xf numFmtId="0" fontId="27" fillId="0" borderId="0" xfId="0" applyFont="1" applyAlignment="1">
      <alignment horizontal="right" wrapText="1"/>
    </xf>
    <xf numFmtId="9" fontId="28" fillId="0" borderId="0" xfId="1" applyFont="1" applyFill="1" applyAlignment="1">
      <alignment horizontal="center"/>
    </xf>
    <xf numFmtId="164" fontId="28" fillId="0" borderId="0" xfId="0" applyNumberFormat="1" applyFont="1"/>
    <xf numFmtId="164" fontId="28" fillId="0" borderId="0" xfId="0" applyNumberFormat="1" applyFont="1" applyAlignment="1">
      <alignment horizontal="center" vertical="center"/>
    </xf>
    <xf numFmtId="0" fontId="11" fillId="0" borderId="3" xfId="0" applyFont="1" applyBorder="1" applyAlignment="1">
      <alignment horizontal="right" wrapText="1"/>
    </xf>
    <xf numFmtId="2" fontId="2" fillId="0" borderId="3" xfId="0" applyNumberFormat="1" applyFont="1" applyBorder="1" applyAlignment="1">
      <alignment horizontal="center" vertical="center"/>
    </xf>
    <xf numFmtId="164" fontId="2" fillId="0" borderId="3" xfId="0" applyNumberFormat="1" applyFont="1" applyBorder="1" applyAlignment="1">
      <alignment horizontal="center" vertical="center"/>
    </xf>
    <xf numFmtId="164" fontId="11" fillId="0" borderId="3" xfId="0" applyNumberFormat="1" applyFont="1" applyBorder="1" applyAlignment="1">
      <alignment horizontal="center" vertical="center"/>
    </xf>
    <xf numFmtId="0" fontId="27" fillId="0" borderId="1" xfId="0" applyFont="1" applyBorder="1" applyAlignment="1">
      <alignment horizontal="right" wrapText="1"/>
    </xf>
    <xf numFmtId="9" fontId="28" fillId="0" borderId="1" xfId="1" applyFont="1" applyFill="1" applyBorder="1" applyAlignment="1">
      <alignment horizontal="center" vertical="center"/>
    </xf>
    <xf numFmtId="164" fontId="28" fillId="0" borderId="1" xfId="0" applyNumberFormat="1" applyFont="1" applyBorder="1" applyAlignment="1">
      <alignment horizontal="center" vertical="center"/>
    </xf>
    <xf numFmtId="0" fontId="21" fillId="0" borderId="0" xfId="0" applyFont="1" applyAlignment="1">
      <alignment horizontal="right" wrapText="1"/>
    </xf>
    <xf numFmtId="164" fontId="19" fillId="0" borderId="0" xfId="0" applyNumberFormat="1" applyFont="1" applyAlignment="1">
      <alignment horizontal="center" vertical="center"/>
    </xf>
    <xf numFmtId="0" fontId="29" fillId="0" borderId="0" xfId="0" applyFont="1" applyAlignment="1">
      <alignment horizontal="right" wrapText="1"/>
    </xf>
    <xf numFmtId="2" fontId="9" fillId="0" borderId="0" xfId="0" applyNumberFormat="1" applyFont="1" applyAlignment="1">
      <alignment horizontal="center" vertical="center"/>
    </xf>
    <xf numFmtId="164" fontId="9" fillId="0" borderId="0" xfId="0" applyNumberFormat="1" applyFont="1" applyAlignment="1">
      <alignment horizontal="center" vertical="center"/>
    </xf>
  </cellXfs>
  <cellStyles count="4">
    <cellStyle name="Hyperlink" xfId="3" builtinId="8"/>
    <cellStyle name="Normal" xfId="0" builtinId="0"/>
    <cellStyle name="Normal 2 2" xfId="2" xr:uid="{53086C32-8FCE-8942-88A6-0C4FFB5DBBDC}"/>
    <cellStyle name="Per cent"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C:/C:/C:/Users/User/Dropbox/CEFINER/5%20Dep.%20T&#232;cnic/Plantilles/Comparaci&#243;n%20comercializadoras/Plantilla%203.0.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ntrada de dades"/>
      <sheetName val="Preus"/>
      <sheetName val="Anexes"/>
      <sheetName val="Cost actual"/>
      <sheetName val="Propostes"/>
      <sheetName val="Resultats"/>
      <sheetName val="DIETES I TRANSPORTS I ALTRES"/>
    </sheetNames>
    <sheetDataSet>
      <sheetData sheetId="0"/>
      <sheetData sheetId="1"/>
      <sheetData sheetId="2">
        <row r="4">
          <cell r="B4" t="str">
            <v>NO</v>
          </cell>
        </row>
        <row r="5">
          <cell r="B5" t="str">
            <v>SI</v>
          </cell>
        </row>
      </sheetData>
      <sheetData sheetId="3"/>
      <sheetData sheetId="4"/>
      <sheetData sheetId="5"/>
      <sheetData sheetId="6"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8101CA-CDF2-F74B-855E-514DD9B03E37}">
  <sheetPr>
    <tabColor theme="7" tint="0.39997558519241921"/>
    <pageSetUpPr fitToPage="1"/>
  </sheetPr>
  <dimension ref="A1:P286"/>
  <sheetViews>
    <sheetView topLeftCell="C275" zoomScale="110" zoomScaleNormal="110" zoomScaleSheetLayoutView="100" workbookViewId="0">
      <selection activeCell="E316" sqref="E316"/>
    </sheetView>
  </sheetViews>
  <sheetFormatPr baseColWidth="10" defaultColWidth="11" defaultRowHeight="16"/>
  <cols>
    <col min="1" max="1" width="11" style="1" hidden="1" customWidth="1"/>
    <col min="2" max="2" width="4.83203125" style="33" hidden="1" customWidth="1"/>
    <col min="3" max="3" width="10.6640625" style="164" bestFit="1" customWidth="1"/>
    <col min="4" max="4" width="6" style="37" customWidth="1"/>
    <col min="5" max="5" width="61" style="66" customWidth="1"/>
    <col min="6" max="6" width="5.5" style="37" customWidth="1"/>
    <col min="7" max="8" width="7.6640625" style="37" customWidth="1"/>
    <col min="9" max="9" width="27.1640625" bestFit="1" customWidth="1"/>
    <col min="10" max="10" width="11" customWidth="1"/>
    <col min="11" max="11" width="15.1640625" style="33" bestFit="1" customWidth="1"/>
    <col min="12" max="12" width="15.1640625" style="40" bestFit="1" customWidth="1"/>
    <col min="14" max="14" width="15.33203125" bestFit="1" customWidth="1"/>
    <col min="16" max="16" width="40.6640625" customWidth="1"/>
  </cols>
  <sheetData>
    <row r="1" spans="1:14">
      <c r="B1" s="2" t="s">
        <v>0</v>
      </c>
      <c r="C1" s="3" t="s">
        <v>0</v>
      </c>
      <c r="D1" s="4" t="s">
        <v>1</v>
      </c>
      <c r="E1" s="5" t="s">
        <v>2</v>
      </c>
      <c r="F1" s="4" t="s">
        <v>3</v>
      </c>
      <c r="G1" s="4" t="s">
        <v>4</v>
      </c>
      <c r="H1" s="4" t="s">
        <v>5</v>
      </c>
      <c r="I1" s="6"/>
      <c r="J1" s="6"/>
      <c r="K1" s="6"/>
      <c r="L1" s="7"/>
      <c r="M1" s="6"/>
      <c r="N1" s="6"/>
    </row>
    <row r="2" spans="1:14" s="13" customFormat="1" ht="17">
      <c r="A2" s="8">
        <v>1</v>
      </c>
      <c r="B2" s="9" t="s">
        <v>6</v>
      </c>
      <c r="C2" s="10" t="s">
        <v>6</v>
      </c>
      <c r="D2" s="11"/>
      <c r="E2" s="12" t="s">
        <v>7</v>
      </c>
      <c r="F2" s="11"/>
      <c r="G2" s="11"/>
      <c r="H2" s="11"/>
      <c r="K2" s="9"/>
      <c r="L2" s="14"/>
    </row>
    <row r="3" spans="1:14" s="22" customFormat="1" ht="17">
      <c r="A3" s="15" t="s">
        <v>8</v>
      </c>
      <c r="B3" s="16" t="s">
        <v>9</v>
      </c>
      <c r="C3" s="17" t="str">
        <f>B$2&amp;B$3</f>
        <v>EQAC</v>
      </c>
      <c r="D3" s="18"/>
      <c r="E3" s="19" t="s">
        <v>10</v>
      </c>
      <c r="F3" s="20"/>
      <c r="G3" s="20"/>
      <c r="H3" s="21"/>
      <c r="K3" s="23"/>
      <c r="L3" s="24"/>
    </row>
    <row r="4" spans="1:14" s="31" customFormat="1">
      <c r="A4" s="25" t="s">
        <v>11</v>
      </c>
      <c r="B4" s="26" t="s">
        <v>12</v>
      </c>
      <c r="C4" s="27" t="str">
        <f>B$2&amp;B$3&amp;B$4</f>
        <v>EQACG</v>
      </c>
      <c r="D4" s="28" t="s">
        <v>13</v>
      </c>
      <c r="E4" s="29" t="s">
        <v>14</v>
      </c>
      <c r="F4" s="28"/>
      <c r="G4" s="28"/>
      <c r="H4" s="30"/>
      <c r="K4" s="26"/>
      <c r="L4" s="32"/>
    </row>
    <row r="5" spans="1:14">
      <c r="A5" s="1" t="s">
        <v>15</v>
      </c>
      <c r="B5" s="33">
        <v>1</v>
      </c>
      <c r="C5" s="34" t="str">
        <f>B$2&amp;B$3&amp;B$4&amp;"0"&amp;B5</f>
        <v>EQACG01</v>
      </c>
      <c r="D5" s="35" t="s">
        <v>13</v>
      </c>
      <c r="E5" s="36" t="s">
        <v>16</v>
      </c>
      <c r="I5" s="38"/>
      <c r="J5" s="39"/>
      <c r="K5" s="40"/>
      <c r="L5" s="41"/>
      <c r="M5" s="42"/>
    </row>
    <row r="6" spans="1:14" ht="64">
      <c r="C6" s="34"/>
      <c r="D6" s="35"/>
      <c r="E6" s="43" t="s">
        <v>17</v>
      </c>
      <c r="F6" s="44"/>
      <c r="G6" s="44"/>
      <c r="H6" s="45"/>
      <c r="I6" s="38"/>
      <c r="J6" s="39"/>
      <c r="K6" s="40"/>
      <c r="L6" s="41"/>
      <c r="M6" s="42"/>
    </row>
    <row r="7" spans="1:14" ht="25" customHeight="1">
      <c r="C7" s="34"/>
      <c r="D7" s="35"/>
      <c r="E7" s="46"/>
      <c r="F7" s="35">
        <v>1</v>
      </c>
      <c r="G7" s="35">
        <v>1</v>
      </c>
      <c r="H7" s="47">
        <f>G$7*F7</f>
        <v>1</v>
      </c>
      <c r="I7" s="38"/>
      <c r="J7" s="39"/>
      <c r="K7" s="40"/>
      <c r="L7" s="41"/>
      <c r="M7" s="42"/>
    </row>
    <row r="8" spans="1:14">
      <c r="A8" s="1" t="s">
        <v>18</v>
      </c>
      <c r="B8" s="33">
        <v>2</v>
      </c>
      <c r="C8" s="34" t="str">
        <f t="shared" ref="C8:C42" si="0">B$2&amp;B$3&amp;B$4&amp;"0"&amp;B8</f>
        <v>EQACG02</v>
      </c>
      <c r="D8" s="35" t="s">
        <v>13</v>
      </c>
      <c r="E8" s="36" t="s">
        <v>19</v>
      </c>
      <c r="I8" s="38"/>
      <c r="J8" s="39"/>
      <c r="K8" s="40"/>
      <c r="L8" s="41"/>
      <c r="M8" s="42"/>
    </row>
    <row r="9" spans="1:14" ht="144">
      <c r="C9" s="34"/>
      <c r="D9" s="35"/>
      <c r="E9" s="43" t="s">
        <v>20</v>
      </c>
      <c r="F9" s="44"/>
      <c r="G9" s="44"/>
      <c r="H9" s="45"/>
      <c r="I9" s="38"/>
      <c r="J9" s="39"/>
      <c r="K9" s="40"/>
      <c r="L9" s="41"/>
      <c r="M9" s="42"/>
    </row>
    <row r="10" spans="1:14" ht="25" customHeight="1">
      <c r="C10" s="34"/>
      <c r="D10" s="35"/>
      <c r="E10" s="46"/>
      <c r="F10" s="35">
        <v>1</v>
      </c>
      <c r="G10" s="35">
        <v>1</v>
      </c>
      <c r="H10" s="47">
        <f>G$7*F10</f>
        <v>1</v>
      </c>
      <c r="I10" s="38"/>
      <c r="J10" s="39"/>
      <c r="K10" s="40"/>
      <c r="L10" s="41"/>
      <c r="M10" s="42"/>
    </row>
    <row r="11" spans="1:14">
      <c r="A11" s="1" t="s">
        <v>21</v>
      </c>
      <c r="B11" s="33">
        <v>3</v>
      </c>
      <c r="C11" s="34" t="str">
        <f t="shared" si="0"/>
        <v>EQACG03</v>
      </c>
      <c r="D11" s="35" t="s">
        <v>13</v>
      </c>
      <c r="E11" s="36" t="s">
        <v>22</v>
      </c>
      <c r="I11" s="38"/>
      <c r="J11" s="39"/>
      <c r="K11" s="40"/>
      <c r="L11" s="41"/>
      <c r="M11" s="42"/>
    </row>
    <row r="12" spans="1:14" ht="32">
      <c r="C12" s="34"/>
      <c r="D12" s="35"/>
      <c r="E12" s="43" t="s">
        <v>23</v>
      </c>
      <c r="F12" s="44"/>
      <c r="G12" s="44"/>
      <c r="H12" s="45"/>
      <c r="I12" s="38"/>
      <c r="J12" s="39"/>
      <c r="K12" s="40"/>
      <c r="L12" s="41"/>
      <c r="M12" s="42"/>
    </row>
    <row r="13" spans="1:14" ht="25" customHeight="1">
      <c r="C13" s="34"/>
      <c r="D13" s="35"/>
      <c r="E13" s="48"/>
      <c r="F13" s="35">
        <v>1</v>
      </c>
      <c r="G13" s="35">
        <v>1</v>
      </c>
      <c r="H13" s="47">
        <f>G$7*F13</f>
        <v>1</v>
      </c>
      <c r="I13" s="38"/>
      <c r="J13" s="39"/>
      <c r="K13" s="40"/>
      <c r="L13" s="41"/>
      <c r="M13" s="42"/>
    </row>
    <row r="14" spans="1:14">
      <c r="A14" s="1" t="s">
        <v>24</v>
      </c>
      <c r="B14" s="33">
        <v>4</v>
      </c>
      <c r="C14" s="34" t="str">
        <f t="shared" si="0"/>
        <v>EQACG04</v>
      </c>
      <c r="D14" s="35" t="s">
        <v>13</v>
      </c>
      <c r="E14" s="36" t="s">
        <v>25</v>
      </c>
      <c r="I14" s="38"/>
      <c r="J14" s="39"/>
      <c r="K14" s="40"/>
      <c r="L14" s="41"/>
      <c r="M14" s="42"/>
    </row>
    <row r="15" spans="1:14" ht="80">
      <c r="C15" s="34"/>
      <c r="D15" s="35"/>
      <c r="E15" s="43" t="s">
        <v>26</v>
      </c>
      <c r="F15" s="44"/>
      <c r="G15" s="44"/>
      <c r="H15" s="45"/>
      <c r="I15" s="38"/>
      <c r="J15" s="39"/>
      <c r="K15" s="40"/>
      <c r="L15" s="41"/>
      <c r="M15" s="42"/>
    </row>
    <row r="16" spans="1:14" ht="25" customHeight="1">
      <c r="C16" s="34"/>
      <c r="D16" s="35"/>
      <c r="E16" s="46"/>
      <c r="F16" s="35">
        <v>1</v>
      </c>
      <c r="G16" s="35">
        <v>1</v>
      </c>
      <c r="H16" s="47">
        <f>G$7*F16</f>
        <v>1</v>
      </c>
      <c r="I16" s="38"/>
      <c r="J16" s="39"/>
      <c r="K16" s="40"/>
      <c r="L16" s="41"/>
      <c r="M16" s="42"/>
    </row>
    <row r="17" spans="1:13">
      <c r="A17" s="1" t="s">
        <v>27</v>
      </c>
      <c r="B17" s="33">
        <v>5</v>
      </c>
      <c r="C17" s="34" t="str">
        <f t="shared" si="0"/>
        <v>EQACG05</v>
      </c>
      <c r="D17" s="35" t="s">
        <v>13</v>
      </c>
      <c r="E17" s="36" t="s">
        <v>28</v>
      </c>
      <c r="I17" s="38"/>
      <c r="J17" s="39"/>
      <c r="K17" s="40"/>
      <c r="L17" s="41"/>
      <c r="M17" s="42"/>
    </row>
    <row r="18" spans="1:13" ht="224">
      <c r="C18" s="34"/>
      <c r="D18" s="35"/>
      <c r="E18" s="43" t="s">
        <v>29</v>
      </c>
      <c r="F18" s="44"/>
      <c r="G18" s="44"/>
      <c r="H18" s="45"/>
      <c r="I18" s="38"/>
      <c r="J18" s="39"/>
      <c r="K18" s="40"/>
      <c r="L18" s="41"/>
      <c r="M18" s="42"/>
    </row>
    <row r="19" spans="1:13" ht="25" customHeight="1">
      <c r="C19" s="34"/>
      <c r="D19" s="35"/>
      <c r="E19" s="46"/>
      <c r="F19" s="35">
        <v>1</v>
      </c>
      <c r="G19" s="35">
        <v>1</v>
      </c>
      <c r="H19" s="47">
        <f>G$7*F19</f>
        <v>1</v>
      </c>
      <c r="I19" s="38"/>
      <c r="J19" s="39"/>
      <c r="K19" s="40"/>
      <c r="L19" s="41"/>
      <c r="M19" s="42"/>
    </row>
    <row r="20" spans="1:13">
      <c r="A20" s="1" t="s">
        <v>30</v>
      </c>
      <c r="B20" s="33">
        <v>6</v>
      </c>
      <c r="C20" s="34" t="str">
        <f t="shared" si="0"/>
        <v>EQACG06</v>
      </c>
      <c r="D20" s="35" t="s">
        <v>13</v>
      </c>
      <c r="E20" s="36" t="s">
        <v>31</v>
      </c>
      <c r="I20" s="38"/>
      <c r="J20" s="39"/>
      <c r="K20" s="40"/>
      <c r="L20" s="41"/>
      <c r="M20" s="42"/>
    </row>
    <row r="21" spans="1:13" ht="160">
      <c r="C21" s="34"/>
      <c r="D21" s="35"/>
      <c r="E21" s="43" t="s">
        <v>32</v>
      </c>
      <c r="F21" s="44"/>
      <c r="G21" s="44"/>
      <c r="H21" s="45"/>
      <c r="I21" s="38"/>
      <c r="J21" s="39"/>
      <c r="K21" s="40"/>
      <c r="L21" s="41"/>
      <c r="M21" s="42"/>
    </row>
    <row r="22" spans="1:13" ht="25" customHeight="1">
      <c r="C22" s="34"/>
      <c r="D22" s="35"/>
      <c r="E22" s="46"/>
      <c r="F22" s="35">
        <v>1</v>
      </c>
      <c r="G22" s="35">
        <v>1</v>
      </c>
      <c r="H22" s="47">
        <f>G$7*F22</f>
        <v>1</v>
      </c>
      <c r="I22" s="38"/>
      <c r="J22" s="39"/>
      <c r="K22" s="40"/>
      <c r="L22" s="41"/>
      <c r="M22" s="42"/>
    </row>
    <row r="23" spans="1:13">
      <c r="A23" s="1" t="s">
        <v>33</v>
      </c>
      <c r="B23" s="33">
        <v>7</v>
      </c>
      <c r="C23" s="34" t="str">
        <f t="shared" si="0"/>
        <v>EQACG07</v>
      </c>
      <c r="D23" s="35" t="s">
        <v>13</v>
      </c>
      <c r="E23" s="36" t="s">
        <v>34</v>
      </c>
      <c r="I23" s="38"/>
      <c r="J23" s="39"/>
      <c r="K23" s="40"/>
      <c r="L23" s="41"/>
      <c r="M23" s="42"/>
    </row>
    <row r="24" spans="1:13" ht="48">
      <c r="C24" s="34"/>
      <c r="D24" s="35"/>
      <c r="E24" s="43" t="s">
        <v>35</v>
      </c>
      <c r="F24" s="44"/>
      <c r="G24" s="44"/>
      <c r="H24" s="45"/>
      <c r="I24" s="38"/>
      <c r="J24" s="39"/>
      <c r="K24" s="40"/>
      <c r="L24" s="41"/>
      <c r="M24" s="42"/>
    </row>
    <row r="25" spans="1:13" ht="25" customHeight="1">
      <c r="C25" s="34"/>
      <c r="D25" s="35"/>
      <c r="E25" s="46"/>
      <c r="F25" s="35">
        <v>30</v>
      </c>
      <c r="G25" s="35">
        <v>1</v>
      </c>
      <c r="H25" s="47">
        <f>G$7*F25</f>
        <v>30</v>
      </c>
      <c r="I25" s="38"/>
      <c r="J25" s="39"/>
      <c r="K25" s="40"/>
      <c r="L25" s="41"/>
      <c r="M25" s="42"/>
    </row>
    <row r="26" spans="1:13">
      <c r="A26" s="1" t="s">
        <v>36</v>
      </c>
      <c r="B26" s="33">
        <v>8</v>
      </c>
      <c r="C26" s="34" t="str">
        <f t="shared" si="0"/>
        <v>EQACG08</v>
      </c>
      <c r="D26" s="35" t="s">
        <v>13</v>
      </c>
      <c r="E26" s="49" t="s">
        <v>37</v>
      </c>
      <c r="F26" s="44"/>
      <c r="G26" s="44"/>
      <c r="H26" s="45"/>
      <c r="I26" s="38"/>
      <c r="J26" s="39"/>
      <c r="K26" s="40"/>
      <c r="L26" s="41"/>
      <c r="M26" s="42"/>
    </row>
    <row r="27" spans="1:13" ht="25" customHeight="1">
      <c r="C27" s="34"/>
      <c r="D27" s="35"/>
      <c r="E27" s="36"/>
      <c r="F27" s="35">
        <v>1</v>
      </c>
      <c r="G27" s="35">
        <v>1</v>
      </c>
      <c r="H27" s="47">
        <f>G$7*F27</f>
        <v>1</v>
      </c>
      <c r="I27" s="38"/>
      <c r="J27" s="39"/>
      <c r="K27" s="40"/>
      <c r="L27" s="41"/>
      <c r="M27" s="42"/>
    </row>
    <row r="28" spans="1:13">
      <c r="A28" s="1" t="s">
        <v>38</v>
      </c>
      <c r="B28" s="33">
        <v>9</v>
      </c>
      <c r="C28" s="34" t="str">
        <f t="shared" si="0"/>
        <v>EQACG09</v>
      </c>
      <c r="D28" s="35" t="s">
        <v>13</v>
      </c>
      <c r="E28" s="49" t="s">
        <v>39</v>
      </c>
      <c r="F28" s="44"/>
      <c r="G28" s="44"/>
      <c r="H28" s="45"/>
      <c r="I28" s="38"/>
      <c r="J28" s="39"/>
      <c r="K28" s="40"/>
      <c r="L28" s="41"/>
      <c r="M28" s="42"/>
    </row>
    <row r="29" spans="1:13" ht="25" customHeight="1">
      <c r="C29" s="34"/>
      <c r="D29" s="35"/>
      <c r="E29" s="36"/>
      <c r="F29" s="35">
        <v>1</v>
      </c>
      <c r="G29" s="35">
        <v>1</v>
      </c>
      <c r="H29" s="47">
        <f>G$7*F29</f>
        <v>1</v>
      </c>
      <c r="I29" s="38"/>
      <c r="J29" s="39"/>
      <c r="K29" s="40"/>
      <c r="L29" s="41"/>
      <c r="M29" s="42"/>
    </row>
    <row r="30" spans="1:13">
      <c r="A30" s="1" t="s">
        <v>40</v>
      </c>
      <c r="B30" s="33">
        <v>10</v>
      </c>
      <c r="C30" s="34" t="str">
        <f t="shared" si="0"/>
        <v>EQACG010</v>
      </c>
      <c r="D30" s="35" t="s">
        <v>13</v>
      </c>
      <c r="E30" s="36" t="s">
        <v>41</v>
      </c>
      <c r="I30" s="38"/>
      <c r="J30" s="39"/>
      <c r="K30" s="40"/>
      <c r="L30" s="41"/>
      <c r="M30" s="42"/>
    </row>
    <row r="31" spans="1:13">
      <c r="C31" s="34"/>
      <c r="D31" s="35"/>
      <c r="E31" s="43" t="s">
        <v>42</v>
      </c>
      <c r="F31" s="44"/>
      <c r="G31" s="44"/>
      <c r="H31" s="45"/>
      <c r="I31" s="38"/>
      <c r="J31" s="39"/>
      <c r="K31" s="40"/>
      <c r="L31" s="41"/>
      <c r="M31" s="42"/>
    </row>
    <row r="32" spans="1:13" ht="25" customHeight="1">
      <c r="C32" s="34"/>
      <c r="D32" s="35"/>
      <c r="E32" s="46"/>
      <c r="F32" s="35">
        <v>1</v>
      </c>
      <c r="G32" s="35">
        <v>1</v>
      </c>
      <c r="H32" s="47">
        <f>G$7*F32</f>
        <v>1</v>
      </c>
      <c r="I32" s="38"/>
      <c r="J32" s="39"/>
      <c r="K32" s="40"/>
      <c r="L32" s="41"/>
      <c r="M32" s="42"/>
    </row>
    <row r="33" spans="1:13">
      <c r="A33" s="1" t="s">
        <v>43</v>
      </c>
      <c r="B33" s="33">
        <v>11</v>
      </c>
      <c r="C33" s="34" t="str">
        <f t="shared" si="0"/>
        <v>EQACG011</v>
      </c>
      <c r="D33" s="35" t="s">
        <v>13</v>
      </c>
      <c r="E33" s="49" t="s">
        <v>44</v>
      </c>
      <c r="F33" s="44"/>
      <c r="G33" s="44"/>
      <c r="H33" s="45"/>
      <c r="I33" s="38"/>
      <c r="J33" s="39"/>
      <c r="K33" s="40"/>
      <c r="L33" s="41"/>
      <c r="M33" s="42"/>
    </row>
    <row r="34" spans="1:13" ht="25" customHeight="1">
      <c r="C34" s="34"/>
      <c r="D34" s="35"/>
      <c r="E34" s="36"/>
      <c r="F34" s="35">
        <v>1</v>
      </c>
      <c r="G34" s="35">
        <v>1</v>
      </c>
      <c r="H34" s="47">
        <f>G$7*F34</f>
        <v>1</v>
      </c>
      <c r="I34" s="38"/>
      <c r="J34" s="39"/>
      <c r="K34" s="40"/>
      <c r="L34" s="41"/>
      <c r="M34" s="42"/>
    </row>
    <row r="35" spans="1:13">
      <c r="A35" s="1" t="s">
        <v>45</v>
      </c>
      <c r="B35" s="33">
        <v>12</v>
      </c>
      <c r="C35" s="34" t="str">
        <f t="shared" si="0"/>
        <v>EQACG012</v>
      </c>
      <c r="D35" s="35" t="s">
        <v>13</v>
      </c>
      <c r="E35" s="36" t="s">
        <v>46</v>
      </c>
      <c r="I35" s="38"/>
      <c r="J35" s="39"/>
      <c r="K35" s="40"/>
      <c r="L35" s="41"/>
      <c r="M35" s="42"/>
    </row>
    <row r="36" spans="1:13" ht="80">
      <c r="C36" s="34"/>
      <c r="D36" s="35"/>
      <c r="E36" s="43" t="s">
        <v>47</v>
      </c>
      <c r="F36" s="44"/>
      <c r="G36" s="44"/>
      <c r="H36" s="45"/>
      <c r="I36" s="38"/>
      <c r="J36" s="39"/>
      <c r="K36" s="40"/>
      <c r="L36" s="41"/>
      <c r="M36" s="42"/>
    </row>
    <row r="37" spans="1:13" ht="25" customHeight="1">
      <c r="C37" s="34"/>
      <c r="D37" s="35"/>
      <c r="E37" s="46"/>
      <c r="F37" s="35">
        <v>8</v>
      </c>
      <c r="G37" s="35">
        <v>1</v>
      </c>
      <c r="H37" s="47">
        <f>G$7*F37</f>
        <v>8</v>
      </c>
      <c r="I37" s="38"/>
      <c r="J37" s="39"/>
      <c r="K37" s="40"/>
      <c r="L37" s="41"/>
      <c r="M37" s="42"/>
    </row>
    <row r="38" spans="1:13">
      <c r="A38" s="1" t="s">
        <v>48</v>
      </c>
      <c r="B38" s="33">
        <v>13</v>
      </c>
      <c r="C38" s="34" t="str">
        <f t="shared" si="0"/>
        <v>EQACG013</v>
      </c>
      <c r="D38" s="35" t="s">
        <v>13</v>
      </c>
      <c r="E38" s="49" t="s">
        <v>49</v>
      </c>
      <c r="F38" s="44"/>
      <c r="G38" s="44"/>
      <c r="H38" s="45"/>
      <c r="I38" s="38"/>
      <c r="J38" s="39"/>
      <c r="K38" s="40"/>
      <c r="L38" s="41"/>
      <c r="M38" s="42"/>
    </row>
    <row r="39" spans="1:13" ht="25" customHeight="1">
      <c r="C39" s="34"/>
      <c r="D39" s="35"/>
      <c r="E39" s="36"/>
      <c r="F39" s="35">
        <v>1</v>
      </c>
      <c r="G39" s="35">
        <v>1</v>
      </c>
      <c r="H39" s="47">
        <f>G$7*F39</f>
        <v>1</v>
      </c>
      <c r="I39" s="38"/>
      <c r="J39" s="39"/>
      <c r="K39" s="40"/>
      <c r="L39" s="41"/>
      <c r="M39" s="42"/>
    </row>
    <row r="40" spans="1:13">
      <c r="A40" s="1" t="s">
        <v>50</v>
      </c>
      <c r="B40" s="33">
        <v>14</v>
      </c>
      <c r="C40" s="34" t="str">
        <f t="shared" si="0"/>
        <v>EQACG014</v>
      </c>
      <c r="D40" s="35" t="s">
        <v>13</v>
      </c>
      <c r="E40" s="49" t="s">
        <v>51</v>
      </c>
      <c r="F40" s="44"/>
      <c r="G40" s="44"/>
      <c r="H40" s="45"/>
      <c r="I40" s="38"/>
      <c r="J40" s="39"/>
      <c r="K40" s="40"/>
      <c r="L40" s="41"/>
      <c r="M40" s="42"/>
    </row>
    <row r="41" spans="1:13" ht="25" customHeight="1">
      <c r="C41" s="34"/>
      <c r="D41" s="35"/>
      <c r="E41" s="36"/>
      <c r="F41" s="35">
        <v>1</v>
      </c>
      <c r="G41" s="35">
        <v>1</v>
      </c>
      <c r="H41" s="47">
        <f>G$7*F41</f>
        <v>1</v>
      </c>
      <c r="I41" s="38"/>
      <c r="J41" s="39"/>
      <c r="K41" s="40"/>
      <c r="L41" s="41"/>
      <c r="M41" s="42"/>
    </row>
    <row r="42" spans="1:13">
      <c r="A42" s="1" t="s">
        <v>52</v>
      </c>
      <c r="B42" s="33">
        <v>15</v>
      </c>
      <c r="C42" s="34" t="str">
        <f t="shared" si="0"/>
        <v>EQACG015</v>
      </c>
      <c r="D42" s="35" t="s">
        <v>13</v>
      </c>
      <c r="E42" s="36" t="s">
        <v>53</v>
      </c>
      <c r="I42" s="38"/>
      <c r="J42" s="39"/>
      <c r="K42" s="40"/>
      <c r="L42" s="41"/>
      <c r="M42" s="42"/>
    </row>
    <row r="43" spans="1:13" ht="96">
      <c r="C43" s="34"/>
      <c r="D43" s="35"/>
      <c r="E43" s="43" t="s">
        <v>54</v>
      </c>
      <c r="F43" s="44"/>
      <c r="G43" s="44"/>
      <c r="H43" s="45"/>
      <c r="I43" s="38"/>
      <c r="J43" s="39"/>
      <c r="K43" s="40"/>
      <c r="L43" s="41"/>
      <c r="M43" s="42"/>
    </row>
    <row r="44" spans="1:13" ht="25" customHeight="1">
      <c r="C44" s="34"/>
      <c r="D44" s="35"/>
      <c r="E44" s="46"/>
      <c r="F44" s="35">
        <v>1</v>
      </c>
      <c r="G44" s="35">
        <v>1</v>
      </c>
      <c r="H44" s="47">
        <f>G$7*F44</f>
        <v>1</v>
      </c>
      <c r="I44" s="38"/>
      <c r="J44" s="39"/>
      <c r="K44" s="40"/>
      <c r="L44" s="41"/>
      <c r="M44" s="42"/>
    </row>
    <row r="45" spans="1:13" s="31" customFormat="1">
      <c r="A45" s="25" t="s">
        <v>55</v>
      </c>
      <c r="B45" s="26" t="s">
        <v>56</v>
      </c>
      <c r="C45" s="27" t="str">
        <f>B$2&amp;B$3&amp;B$45</f>
        <v>EQACS</v>
      </c>
      <c r="D45" s="28"/>
      <c r="E45" s="50" t="s">
        <v>57</v>
      </c>
      <c r="F45" s="28"/>
      <c r="G45" s="28"/>
      <c r="H45" s="30"/>
      <c r="I45" s="51"/>
      <c r="J45" s="26"/>
      <c r="K45" s="32"/>
      <c r="L45" s="32"/>
      <c r="M45" s="52"/>
    </row>
    <row r="46" spans="1:13" s="63" customFormat="1">
      <c r="A46" s="53" t="s">
        <v>58</v>
      </c>
      <c r="B46" s="54" t="s">
        <v>59</v>
      </c>
      <c r="C46" s="55" t="str">
        <f>B$2&amp;B$3&amp;B$45&amp;B$46</f>
        <v>EQACST1</v>
      </c>
      <c r="D46" s="56"/>
      <c r="E46" s="57" t="s">
        <v>60</v>
      </c>
      <c r="F46" s="56"/>
      <c r="G46" s="58"/>
      <c r="H46" s="59"/>
      <c r="I46" s="60"/>
      <c r="J46" s="54"/>
      <c r="K46" s="61"/>
      <c r="L46" s="61"/>
      <c r="M46" s="62"/>
    </row>
    <row r="47" spans="1:13">
      <c r="A47" s="1" t="s">
        <v>61</v>
      </c>
      <c r="B47" s="33">
        <v>1</v>
      </c>
      <c r="C47" s="34" t="str">
        <f>B$2&amp;B$3&amp;B$45&amp;B$46&amp;"0"&amp;B47</f>
        <v>EQACST101</v>
      </c>
      <c r="D47" s="35" t="s">
        <v>13</v>
      </c>
      <c r="E47" s="64" t="s">
        <v>62</v>
      </c>
      <c r="I47" s="65"/>
      <c r="J47" s="40"/>
      <c r="K47" s="40"/>
      <c r="L47" s="41"/>
      <c r="M47" s="42"/>
    </row>
    <row r="48" spans="1:13" ht="48">
      <c r="C48" s="34"/>
      <c r="D48" s="35"/>
      <c r="E48" s="43" t="s">
        <v>63</v>
      </c>
      <c r="F48" s="44"/>
      <c r="G48" s="44"/>
      <c r="H48" s="45"/>
      <c r="I48" s="65"/>
      <c r="J48" s="40"/>
      <c r="K48" s="40"/>
      <c r="L48" s="41"/>
      <c r="M48" s="42"/>
    </row>
    <row r="49" spans="1:13" ht="25" customHeight="1">
      <c r="C49" s="34"/>
      <c r="D49" s="35"/>
      <c r="F49" s="35">
        <v>1</v>
      </c>
      <c r="G49" s="35">
        <v>9</v>
      </c>
      <c r="H49" s="47">
        <f>G49*F49</f>
        <v>9</v>
      </c>
      <c r="I49" s="65"/>
      <c r="J49" s="40"/>
      <c r="K49" s="40"/>
      <c r="L49" s="41"/>
      <c r="M49" s="42"/>
    </row>
    <row r="50" spans="1:13">
      <c r="A50" s="1" t="s">
        <v>64</v>
      </c>
      <c r="B50" s="33">
        <v>2</v>
      </c>
      <c r="C50" s="34" t="str">
        <f>B$2&amp;B$3&amp;B$45&amp;B$46&amp;"0"&amp;B50</f>
        <v>EQACST102</v>
      </c>
      <c r="D50" s="35" t="s">
        <v>13</v>
      </c>
      <c r="E50" s="64" t="s">
        <v>65</v>
      </c>
      <c r="I50" s="65"/>
      <c r="J50" s="40"/>
      <c r="K50" s="40"/>
      <c r="L50" s="41"/>
      <c r="M50" s="42"/>
    </row>
    <row r="51" spans="1:13" ht="160">
      <c r="C51" s="34"/>
      <c r="D51" s="35"/>
      <c r="E51" s="43" t="s">
        <v>66</v>
      </c>
      <c r="F51" s="44"/>
      <c r="G51" s="44"/>
      <c r="H51" s="45"/>
      <c r="I51" s="65"/>
      <c r="J51" s="40"/>
      <c r="K51" s="40"/>
      <c r="L51" s="41"/>
      <c r="M51" s="42"/>
    </row>
    <row r="52" spans="1:13" ht="25" customHeight="1">
      <c r="C52" s="34"/>
      <c r="D52" s="35"/>
      <c r="F52" s="35">
        <v>1</v>
      </c>
      <c r="G52" s="35">
        <v>9</v>
      </c>
      <c r="H52" s="47">
        <f>G52*F52</f>
        <v>9</v>
      </c>
      <c r="I52" s="65"/>
      <c r="J52" s="40"/>
      <c r="K52" s="40"/>
      <c r="L52" s="41"/>
      <c r="M52" s="42"/>
    </row>
    <row r="53" spans="1:13">
      <c r="A53" s="1" t="s">
        <v>67</v>
      </c>
      <c r="B53" s="33">
        <v>3</v>
      </c>
      <c r="C53" s="34" t="str">
        <f>B$2&amp;B$3&amp;B$45&amp;B$46&amp;"0"&amp;B53</f>
        <v>EQACST103</v>
      </c>
      <c r="D53" s="35" t="s">
        <v>13</v>
      </c>
      <c r="E53" s="64" t="s">
        <v>68</v>
      </c>
      <c r="I53" s="65"/>
      <c r="J53" s="40"/>
      <c r="K53" s="40"/>
      <c r="L53" s="41"/>
      <c r="M53" s="42"/>
    </row>
    <row r="54" spans="1:13" ht="128">
      <c r="C54" s="34"/>
      <c r="D54" s="35"/>
      <c r="E54" s="43" t="s">
        <v>69</v>
      </c>
      <c r="F54" s="44"/>
      <c r="G54" s="44"/>
      <c r="H54" s="45"/>
      <c r="I54" s="65"/>
      <c r="J54" s="40"/>
      <c r="K54" s="40"/>
      <c r="L54" s="41"/>
      <c r="M54" s="42"/>
    </row>
    <row r="55" spans="1:13" ht="25" customHeight="1">
      <c r="C55" s="34"/>
      <c r="D55" s="35"/>
      <c r="F55" s="35">
        <v>1</v>
      </c>
      <c r="G55" s="35">
        <v>9</v>
      </c>
      <c r="H55" s="47">
        <f>G55*F55</f>
        <v>9</v>
      </c>
      <c r="I55" s="65"/>
      <c r="J55" s="40"/>
      <c r="K55" s="40"/>
      <c r="L55" s="41"/>
      <c r="M55" s="42"/>
    </row>
    <row r="56" spans="1:13">
      <c r="A56" s="1" t="s">
        <v>70</v>
      </c>
      <c r="B56" s="33">
        <v>4</v>
      </c>
      <c r="C56" s="34" t="str">
        <f>B$2&amp;B$3&amp;B$45&amp;B$46&amp;"0"&amp;B56</f>
        <v>EQACST104</v>
      </c>
      <c r="D56" s="35" t="s">
        <v>13</v>
      </c>
      <c r="E56" s="36" t="s">
        <v>31</v>
      </c>
      <c r="I56" s="65"/>
      <c r="J56" s="40"/>
      <c r="K56" s="40"/>
      <c r="L56" s="41"/>
      <c r="M56" s="42"/>
    </row>
    <row r="57" spans="1:13" ht="160">
      <c r="C57" s="34"/>
      <c r="D57" s="35"/>
      <c r="E57" s="43" t="s">
        <v>32</v>
      </c>
      <c r="F57" s="44"/>
      <c r="G57" s="44"/>
      <c r="H57" s="45"/>
      <c r="I57" s="65"/>
      <c r="J57" s="40"/>
      <c r="K57" s="40"/>
      <c r="L57" s="41"/>
      <c r="M57" s="42"/>
    </row>
    <row r="58" spans="1:13" ht="25" customHeight="1">
      <c r="C58" s="34"/>
      <c r="D58" s="35"/>
      <c r="F58" s="35">
        <v>1</v>
      </c>
      <c r="G58" s="35">
        <v>9</v>
      </c>
      <c r="H58" s="47">
        <f>G58*F58</f>
        <v>9</v>
      </c>
      <c r="I58" s="65"/>
      <c r="J58" s="40"/>
      <c r="K58" s="40"/>
      <c r="L58" s="41"/>
      <c r="M58" s="42"/>
    </row>
    <row r="59" spans="1:13">
      <c r="A59" s="1" t="s">
        <v>71</v>
      </c>
      <c r="B59" s="33">
        <v>5</v>
      </c>
      <c r="C59" s="34" t="str">
        <f>B$2&amp;B$3&amp;B$45&amp;B$46&amp;"0"&amp;B59</f>
        <v>EQACST105</v>
      </c>
      <c r="D59" s="35" t="s">
        <v>13</v>
      </c>
      <c r="E59" s="64" t="s">
        <v>72</v>
      </c>
      <c r="I59" s="65"/>
      <c r="J59" s="40"/>
      <c r="K59" s="40"/>
      <c r="L59" s="41"/>
      <c r="M59" s="42"/>
    </row>
    <row r="60" spans="1:13" ht="80">
      <c r="C60" s="34"/>
      <c r="D60" s="35"/>
      <c r="E60" s="43" t="s">
        <v>73</v>
      </c>
      <c r="F60" s="44"/>
      <c r="G60" s="44"/>
      <c r="H60" s="45"/>
      <c r="I60" s="65"/>
      <c r="J60" s="40"/>
      <c r="K60" s="40"/>
      <c r="L60" s="41"/>
      <c r="M60" s="42"/>
    </row>
    <row r="61" spans="1:13" ht="25" customHeight="1">
      <c r="C61" s="34"/>
      <c r="D61" s="35"/>
      <c r="F61" s="35">
        <v>1</v>
      </c>
      <c r="G61" s="35">
        <v>9</v>
      </c>
      <c r="H61" s="47">
        <f>G61*F61</f>
        <v>9</v>
      </c>
      <c r="I61" s="65"/>
      <c r="J61" s="40"/>
      <c r="K61" s="40"/>
      <c r="L61" s="41"/>
      <c r="M61" s="42"/>
    </row>
    <row r="62" spans="1:13">
      <c r="A62" s="1" t="s">
        <v>74</v>
      </c>
      <c r="B62" s="33">
        <v>6</v>
      </c>
      <c r="C62" s="34" t="str">
        <f>B$2&amp;B$3&amp;B$45&amp;B$46&amp;"0"&amp;B62</f>
        <v>EQACST106</v>
      </c>
      <c r="D62" s="35" t="s">
        <v>13</v>
      </c>
      <c r="E62" s="64" t="s">
        <v>75</v>
      </c>
      <c r="I62" s="65"/>
      <c r="J62" s="40"/>
      <c r="K62" s="40"/>
      <c r="L62" s="41"/>
      <c r="M62" s="42"/>
    </row>
    <row r="63" spans="1:13" ht="32">
      <c r="C63" s="34"/>
      <c r="D63" s="35"/>
      <c r="E63" s="43" t="s">
        <v>76</v>
      </c>
      <c r="F63" s="44"/>
      <c r="G63" s="44"/>
      <c r="H63" s="45"/>
      <c r="I63" s="65"/>
      <c r="J63" s="40"/>
      <c r="K63" s="40"/>
      <c r="L63" s="41"/>
      <c r="M63" s="42"/>
    </row>
    <row r="64" spans="1:13" ht="25" customHeight="1">
      <c r="C64" s="34"/>
      <c r="D64" s="35"/>
      <c r="F64" s="35">
        <v>1</v>
      </c>
      <c r="G64" s="35">
        <v>9</v>
      </c>
      <c r="H64" s="47">
        <f>G64*F64</f>
        <v>9</v>
      </c>
      <c r="I64" s="65"/>
      <c r="J64" s="40"/>
      <c r="K64" s="40"/>
      <c r="L64" s="41"/>
      <c r="M64" s="42"/>
    </row>
    <row r="65" spans="1:13">
      <c r="A65" s="1" t="s">
        <v>77</v>
      </c>
      <c r="B65" s="33">
        <v>7</v>
      </c>
      <c r="C65" s="34" t="str">
        <f>B$2&amp;B$3&amp;B$45&amp;B$46&amp;"0"&amp;B65</f>
        <v>EQACST107</v>
      </c>
      <c r="D65" s="35" t="s">
        <v>13</v>
      </c>
      <c r="E65" s="64" t="s">
        <v>78</v>
      </c>
      <c r="I65" s="65"/>
      <c r="J65" s="40"/>
      <c r="K65" s="40"/>
      <c r="L65" s="41"/>
      <c r="M65" s="42"/>
    </row>
    <row r="66" spans="1:13" ht="32">
      <c r="C66" s="34"/>
      <c r="D66" s="35"/>
      <c r="E66" s="43" t="s">
        <v>79</v>
      </c>
      <c r="F66" s="44"/>
      <c r="G66" s="44"/>
      <c r="H66" s="45"/>
      <c r="I66" s="65"/>
      <c r="J66" s="33"/>
      <c r="K66" s="40"/>
      <c r="L66"/>
      <c r="M66" s="42"/>
    </row>
    <row r="67" spans="1:13" ht="25" customHeight="1">
      <c r="C67" s="34"/>
      <c r="D67" s="35"/>
      <c r="E67" s="67"/>
      <c r="F67" s="35">
        <v>1</v>
      </c>
      <c r="G67" s="35">
        <v>9</v>
      </c>
      <c r="H67" s="47">
        <f>G67*F67</f>
        <v>9</v>
      </c>
      <c r="I67" s="65"/>
      <c r="J67" s="33"/>
      <c r="K67" s="40"/>
      <c r="L67"/>
      <c r="M67" s="42"/>
    </row>
    <row r="68" spans="1:13" s="63" customFormat="1">
      <c r="A68" s="53" t="s">
        <v>80</v>
      </c>
      <c r="B68" s="54" t="s">
        <v>81</v>
      </c>
      <c r="C68" s="55" t="str">
        <f>B$2&amp;B$3&amp;B$45&amp;B$68</f>
        <v>EQACST2</v>
      </c>
      <c r="D68" s="56" t="s">
        <v>13</v>
      </c>
      <c r="E68" s="68" t="s">
        <v>82</v>
      </c>
      <c r="F68" s="58"/>
      <c r="G68" s="58"/>
      <c r="H68" s="59"/>
      <c r="I68" s="60"/>
      <c r="J68" s="54"/>
      <c r="K68" s="61"/>
      <c r="L68" s="61"/>
      <c r="M68" s="62"/>
    </row>
    <row r="69" spans="1:13">
      <c r="B69" s="33">
        <v>1</v>
      </c>
      <c r="C69" s="34" t="str">
        <f>B$2&amp;B$3&amp;B$45&amp;B$68&amp;"0"&amp;B69</f>
        <v>EQACST201</v>
      </c>
      <c r="D69" s="35" t="s">
        <v>13</v>
      </c>
      <c r="E69" s="36" t="s">
        <v>83</v>
      </c>
      <c r="J69" s="40"/>
      <c r="K69" s="40"/>
      <c r="L69" s="41"/>
      <c r="M69" s="42"/>
    </row>
    <row r="70" spans="1:13" ht="48">
      <c r="C70" s="34"/>
      <c r="D70" s="35"/>
      <c r="E70" s="43" t="s">
        <v>63</v>
      </c>
      <c r="F70" s="44"/>
      <c r="G70" s="44"/>
      <c r="H70" s="45"/>
      <c r="J70" s="40"/>
      <c r="K70" s="40"/>
      <c r="L70" s="41"/>
      <c r="M70" s="42"/>
    </row>
    <row r="71" spans="1:13" ht="25" customHeight="1">
      <c r="C71" s="34"/>
      <c r="D71" s="35"/>
      <c r="F71" s="35">
        <v>1</v>
      </c>
      <c r="G71" s="35">
        <v>9</v>
      </c>
      <c r="H71" s="47">
        <f>G71*F71</f>
        <v>9</v>
      </c>
      <c r="J71" s="40"/>
      <c r="K71" s="40"/>
      <c r="L71" s="41"/>
      <c r="M71" s="42"/>
    </row>
    <row r="72" spans="1:13">
      <c r="B72" s="33">
        <v>2</v>
      </c>
      <c r="C72" s="34" t="str">
        <f>B$2&amp;B$3&amp;B$45&amp;B$68&amp;"0"&amp;B72</f>
        <v>EQACST202</v>
      </c>
      <c r="D72" s="35" t="s">
        <v>13</v>
      </c>
      <c r="E72" s="36" t="s">
        <v>68</v>
      </c>
      <c r="J72" s="40"/>
      <c r="K72" s="40"/>
      <c r="L72" s="41"/>
      <c r="M72" s="42"/>
    </row>
    <row r="73" spans="1:13" ht="128">
      <c r="C73" s="34"/>
      <c r="D73" s="35"/>
      <c r="E73" s="43" t="s">
        <v>84</v>
      </c>
      <c r="F73" s="44"/>
      <c r="G73" s="44"/>
      <c r="H73" s="45"/>
      <c r="J73" s="40"/>
      <c r="K73" s="40"/>
      <c r="L73" s="41"/>
      <c r="M73" s="42"/>
    </row>
    <row r="74" spans="1:13" ht="25" customHeight="1">
      <c r="C74" s="34"/>
      <c r="D74" s="35"/>
      <c r="F74" s="35">
        <v>1</v>
      </c>
      <c r="G74" s="35">
        <v>9</v>
      </c>
      <c r="H74" s="47">
        <f>G74*F74</f>
        <v>9</v>
      </c>
      <c r="J74" s="40"/>
      <c r="K74" s="40"/>
      <c r="L74" s="41"/>
      <c r="M74" s="42"/>
    </row>
    <row r="75" spans="1:13">
      <c r="B75" s="33">
        <v>3</v>
      </c>
      <c r="C75" s="34" t="str">
        <f>B$2&amp;B$3&amp;B$45&amp;B$68&amp;"0"&amp;B75</f>
        <v>EQACST203</v>
      </c>
      <c r="D75" s="35" t="s">
        <v>13</v>
      </c>
      <c r="E75" s="36" t="s">
        <v>31</v>
      </c>
      <c r="J75" s="40"/>
      <c r="K75" s="40"/>
      <c r="L75" s="41"/>
      <c r="M75" s="42"/>
    </row>
    <row r="76" spans="1:13" ht="160">
      <c r="C76" s="34"/>
      <c r="D76" s="35"/>
      <c r="E76" s="43" t="s">
        <v>32</v>
      </c>
      <c r="F76" s="44"/>
      <c r="G76" s="44"/>
      <c r="H76" s="45"/>
      <c r="J76" s="40"/>
      <c r="K76" s="40"/>
      <c r="L76" s="41"/>
      <c r="M76" s="42"/>
    </row>
    <row r="77" spans="1:13" ht="25" customHeight="1">
      <c r="C77" s="34"/>
      <c r="D77" s="35"/>
      <c r="F77" s="35">
        <v>1</v>
      </c>
      <c r="G77" s="35">
        <v>9</v>
      </c>
      <c r="H77" s="47">
        <f>G77*F77</f>
        <v>9</v>
      </c>
      <c r="J77" s="40"/>
      <c r="K77" s="40"/>
      <c r="L77" s="41"/>
      <c r="M77" s="42"/>
    </row>
    <row r="78" spans="1:13">
      <c r="B78" s="33">
        <v>4</v>
      </c>
      <c r="C78" s="34" t="str">
        <f>B$2&amp;B$3&amp;B$45&amp;B$68&amp;"0"&amp;B78</f>
        <v>EQACST204</v>
      </c>
      <c r="D78" s="35" t="s">
        <v>13</v>
      </c>
      <c r="E78" s="36" t="s">
        <v>72</v>
      </c>
      <c r="J78" s="40"/>
      <c r="K78" s="40"/>
      <c r="L78" s="41"/>
      <c r="M78" s="42"/>
    </row>
    <row r="79" spans="1:13" ht="80">
      <c r="C79" s="34"/>
      <c r="D79" s="35"/>
      <c r="E79" s="43" t="s">
        <v>73</v>
      </c>
      <c r="F79" s="44"/>
      <c r="G79" s="44"/>
      <c r="H79" s="45"/>
      <c r="J79" s="40"/>
      <c r="K79" s="40"/>
      <c r="L79" s="41"/>
      <c r="M79" s="42"/>
    </row>
    <row r="80" spans="1:13" ht="25" customHeight="1">
      <c r="C80" s="34"/>
      <c r="D80" s="35"/>
      <c r="F80" s="35">
        <v>1</v>
      </c>
      <c r="G80" s="35">
        <v>9</v>
      </c>
      <c r="H80" s="47">
        <f>G80*F80</f>
        <v>9</v>
      </c>
      <c r="J80" s="40"/>
      <c r="K80" s="40"/>
      <c r="L80" s="41"/>
      <c r="M80" s="42"/>
    </row>
    <row r="81" spans="1:16">
      <c r="B81" s="33">
        <v>5</v>
      </c>
      <c r="C81" s="34" t="str">
        <f>B$2&amp;B$3&amp;B$45&amp;B$68&amp;"0"&amp;B81</f>
        <v>EQACST205</v>
      </c>
      <c r="D81" s="35" t="s">
        <v>13</v>
      </c>
      <c r="E81" s="36" t="s">
        <v>85</v>
      </c>
      <c r="J81" s="40"/>
      <c r="K81" s="40"/>
      <c r="L81" s="41"/>
      <c r="M81" s="42"/>
    </row>
    <row r="82" spans="1:16" ht="15" customHeight="1">
      <c r="C82" s="34"/>
      <c r="D82" s="35"/>
      <c r="E82" s="43" t="s">
        <v>76</v>
      </c>
      <c r="F82" s="44"/>
      <c r="G82" s="44"/>
      <c r="H82" s="45"/>
      <c r="J82" s="40"/>
      <c r="K82" s="40"/>
      <c r="L82" s="41"/>
      <c r="M82" s="42"/>
    </row>
    <row r="83" spans="1:16" ht="25" customHeight="1">
      <c r="C83" s="34"/>
      <c r="D83" s="35"/>
      <c r="F83" s="35">
        <v>1</v>
      </c>
      <c r="G83" s="35">
        <v>9</v>
      </c>
      <c r="H83" s="47">
        <f>G83*F83</f>
        <v>9</v>
      </c>
      <c r="J83" s="40"/>
      <c r="K83" s="40"/>
      <c r="L83" s="41"/>
      <c r="M83" s="42"/>
    </row>
    <row r="84" spans="1:16">
      <c r="B84" s="33">
        <v>6</v>
      </c>
      <c r="C84" s="34" t="str">
        <f>B$2&amp;B$3&amp;B$45&amp;B$68&amp;"0"&amp;B84</f>
        <v>EQACST206</v>
      </c>
      <c r="D84" s="35" t="s">
        <v>13</v>
      </c>
      <c r="E84" s="36" t="s">
        <v>86</v>
      </c>
      <c r="J84" s="40"/>
      <c r="K84" s="40"/>
      <c r="L84" s="41"/>
      <c r="M84" s="42"/>
    </row>
    <row r="85" spans="1:16" ht="32">
      <c r="C85" s="34"/>
      <c r="D85" s="35"/>
      <c r="E85" s="43" t="s">
        <v>79</v>
      </c>
      <c r="F85" s="44"/>
      <c r="G85" s="44"/>
      <c r="H85" s="45"/>
      <c r="K85" s="69"/>
      <c r="L85" s="41"/>
    </row>
    <row r="86" spans="1:16" ht="25" customHeight="1">
      <c r="C86" s="34"/>
      <c r="D86" s="35"/>
      <c r="E86" s="67"/>
      <c r="F86" s="35">
        <v>1</v>
      </c>
      <c r="G86" s="35">
        <v>9</v>
      </c>
      <c r="H86" s="47">
        <f>G86*F86</f>
        <v>9</v>
      </c>
      <c r="K86" s="69"/>
      <c r="L86" s="41"/>
    </row>
    <row r="87" spans="1:16" s="22" customFormat="1" ht="17">
      <c r="A87" s="70" t="s">
        <v>87</v>
      </c>
      <c r="B87" s="23" t="s">
        <v>88</v>
      </c>
      <c r="C87" s="17" t="str">
        <f>B$2&amp;B$87</f>
        <v>EQC</v>
      </c>
      <c r="D87" s="18"/>
      <c r="E87" s="71" t="s">
        <v>89</v>
      </c>
      <c r="F87" s="20"/>
      <c r="G87" s="20"/>
      <c r="H87" s="21"/>
      <c r="I87" s="23"/>
      <c r="J87" s="23"/>
      <c r="K87" s="72"/>
      <c r="L87" s="72"/>
      <c r="M87" s="73"/>
    </row>
    <row r="88" spans="1:16" s="31" customFormat="1" ht="17">
      <c r="A88" s="74" t="s">
        <v>90</v>
      </c>
      <c r="B88" s="26" t="s">
        <v>91</v>
      </c>
      <c r="C88" s="27" t="str">
        <f>B$2&amp;B$87&amp;B$88</f>
        <v>EQCLOX</v>
      </c>
      <c r="D88" s="75"/>
      <c r="E88" s="50" t="s">
        <v>92</v>
      </c>
      <c r="F88" s="28"/>
      <c r="G88" s="28"/>
      <c r="H88" s="30"/>
      <c r="I88" s="26"/>
      <c r="J88" s="26"/>
      <c r="K88" s="32"/>
      <c r="L88" s="32"/>
      <c r="M88" s="52"/>
    </row>
    <row r="89" spans="1:16">
      <c r="B89" s="33">
        <v>1</v>
      </c>
      <c r="C89" s="34" t="str">
        <f>B$2&amp;B$87&amp;B$88&amp;"0"&amp;B89</f>
        <v>EQCLOX01</v>
      </c>
      <c r="D89" s="35" t="s">
        <v>13</v>
      </c>
      <c r="E89" s="64" t="s">
        <v>93</v>
      </c>
      <c r="I89" s="1"/>
      <c r="J89" s="76"/>
      <c r="K89" s="40"/>
      <c r="L89" s="42"/>
      <c r="M89" s="42"/>
      <c r="P89" s="38"/>
    </row>
    <row r="90" spans="1:16" ht="144">
      <c r="C90" s="34"/>
      <c r="D90" s="35"/>
      <c r="E90" s="43" t="s">
        <v>94</v>
      </c>
      <c r="F90" s="44"/>
      <c r="G90" s="44"/>
      <c r="H90" s="45"/>
      <c r="I90" s="1"/>
      <c r="J90" s="76"/>
      <c r="K90" s="40"/>
      <c r="L90" s="42"/>
      <c r="M90" s="42"/>
      <c r="P90" s="38"/>
    </row>
    <row r="91" spans="1:16" ht="25" customHeight="1">
      <c r="C91" s="34"/>
      <c r="D91" s="35"/>
      <c r="F91" s="35">
        <v>70</v>
      </c>
      <c r="G91" s="35">
        <v>1</v>
      </c>
      <c r="H91" s="47">
        <f>F91*G91</f>
        <v>70</v>
      </c>
      <c r="I91" s="1"/>
      <c r="J91" s="76"/>
      <c r="K91" s="40"/>
      <c r="L91" s="42"/>
      <c r="M91" s="42"/>
      <c r="P91" s="38"/>
    </row>
    <row r="92" spans="1:16">
      <c r="B92" s="33">
        <v>2</v>
      </c>
      <c r="C92" s="34" t="str">
        <f>B$2&amp;B$87&amp;B$88&amp;"0"&amp;B92</f>
        <v>EQCLOX02</v>
      </c>
      <c r="D92" s="35" t="s">
        <v>13</v>
      </c>
      <c r="E92" s="64" t="s">
        <v>95</v>
      </c>
      <c r="I92" s="1"/>
      <c r="J92" s="76"/>
      <c r="K92" s="40"/>
      <c r="L92" s="42"/>
      <c r="M92" s="42"/>
    </row>
    <row r="93" spans="1:16" ht="176">
      <c r="C93" s="34"/>
      <c r="D93" s="35"/>
      <c r="E93" s="43" t="s">
        <v>96</v>
      </c>
      <c r="F93" s="44"/>
      <c r="G93" s="44"/>
      <c r="H93" s="45"/>
      <c r="I93" s="1"/>
      <c r="J93" s="76"/>
      <c r="K93" s="40"/>
      <c r="L93" s="42"/>
      <c r="M93" s="42"/>
    </row>
    <row r="94" spans="1:16" ht="25" customHeight="1">
      <c r="C94" s="34"/>
      <c r="D94" s="35"/>
      <c r="F94" s="35">
        <v>43</v>
      </c>
      <c r="G94" s="35">
        <v>1</v>
      </c>
      <c r="H94" s="47">
        <f>F94*G94</f>
        <v>43</v>
      </c>
      <c r="I94" s="1"/>
      <c r="J94" s="76"/>
      <c r="K94" s="40"/>
      <c r="L94" s="42"/>
      <c r="M94" s="42"/>
    </row>
    <row r="95" spans="1:16">
      <c r="B95" s="33">
        <v>3</v>
      </c>
      <c r="C95" s="34" t="str">
        <f>B$2&amp;B$87&amp;B$88&amp;"0"&amp;B95</f>
        <v>EQCLOX03</v>
      </c>
      <c r="D95" s="35" t="s">
        <v>13</v>
      </c>
      <c r="E95" s="64" t="s">
        <v>97</v>
      </c>
      <c r="I95" s="1"/>
      <c r="J95" s="76"/>
      <c r="K95" s="40"/>
      <c r="L95" s="42"/>
      <c r="M95" s="42"/>
    </row>
    <row r="96" spans="1:16" ht="64">
      <c r="C96" s="34"/>
      <c r="D96" s="35"/>
      <c r="E96" s="43" t="s">
        <v>98</v>
      </c>
      <c r="F96" s="44"/>
      <c r="G96" s="44"/>
      <c r="H96" s="45"/>
      <c r="I96" s="1"/>
      <c r="J96" s="76"/>
      <c r="K96" s="40"/>
      <c r="L96" s="42"/>
      <c r="M96" s="42"/>
    </row>
    <row r="97" spans="2:13" ht="25" customHeight="1">
      <c r="C97" s="34"/>
      <c r="D97" s="35"/>
      <c r="E97" s="67"/>
      <c r="F97" s="35">
        <v>43</v>
      </c>
      <c r="G97" s="35">
        <v>1</v>
      </c>
      <c r="H97" s="47">
        <f>F97*G97</f>
        <v>43</v>
      </c>
      <c r="I97" s="1"/>
      <c r="J97" s="76"/>
      <c r="K97" s="40"/>
      <c r="L97" s="42"/>
      <c r="M97" s="42"/>
    </row>
    <row r="98" spans="2:13">
      <c r="B98" s="33">
        <v>4</v>
      </c>
      <c r="C98" s="34" t="str">
        <f>B$2&amp;B$87&amp;B$88&amp;"0"&amp;B98</f>
        <v>EQCLOX04</v>
      </c>
      <c r="D98" s="35" t="s">
        <v>13</v>
      </c>
      <c r="E98" s="64" t="s">
        <v>99</v>
      </c>
      <c r="I98" s="1"/>
      <c r="J98" s="76"/>
      <c r="K98" s="40"/>
      <c r="L98" s="42"/>
      <c r="M98" s="42"/>
    </row>
    <row r="99" spans="2:13" ht="192">
      <c r="C99" s="34"/>
      <c r="D99" s="35"/>
      <c r="E99" s="43" t="s">
        <v>100</v>
      </c>
      <c r="F99" s="44"/>
      <c r="G99" s="44"/>
      <c r="H99" s="45"/>
      <c r="I99" s="1"/>
      <c r="J99" s="76"/>
      <c r="K99" s="40"/>
      <c r="L99" s="42"/>
      <c r="M99" s="42"/>
    </row>
    <row r="100" spans="2:13" ht="25" customHeight="1">
      <c r="C100" s="34"/>
      <c r="D100" s="35"/>
      <c r="F100" s="35">
        <v>1</v>
      </c>
      <c r="G100" s="35">
        <v>1</v>
      </c>
      <c r="H100" s="47">
        <f>F100*G100</f>
        <v>1</v>
      </c>
      <c r="I100" s="1"/>
      <c r="J100" s="76"/>
      <c r="K100" s="40"/>
      <c r="L100" s="42"/>
      <c r="M100" s="42"/>
    </row>
    <row r="101" spans="2:13">
      <c r="B101" s="33">
        <v>5</v>
      </c>
      <c r="C101" s="34" t="str">
        <f>B$2&amp;B$87&amp;B$88&amp;"0"&amp;B101</f>
        <v>EQCLOX05</v>
      </c>
      <c r="D101" s="35" t="s">
        <v>13</v>
      </c>
      <c r="E101" s="64" t="s">
        <v>101</v>
      </c>
      <c r="I101" s="1"/>
      <c r="J101" s="76"/>
      <c r="K101" s="40"/>
      <c r="L101" s="42"/>
      <c r="M101" s="42"/>
    </row>
    <row r="102" spans="2:13" ht="224">
      <c r="C102" s="34"/>
      <c r="D102" s="35"/>
      <c r="E102" s="43" t="s">
        <v>102</v>
      </c>
      <c r="F102" s="44"/>
      <c r="G102" s="44"/>
      <c r="H102" s="45"/>
      <c r="I102" s="1"/>
      <c r="J102" s="76"/>
      <c r="K102" s="40"/>
      <c r="L102" s="42"/>
      <c r="M102" s="42"/>
    </row>
    <row r="103" spans="2:13" ht="25" customHeight="1">
      <c r="C103" s="34"/>
      <c r="D103" s="35"/>
      <c r="F103" s="35">
        <v>11</v>
      </c>
      <c r="G103" s="35">
        <v>1</v>
      </c>
      <c r="H103" s="47">
        <f>F103*G103</f>
        <v>11</v>
      </c>
      <c r="I103" s="1"/>
      <c r="J103" s="76"/>
      <c r="K103" s="40"/>
      <c r="L103" s="42"/>
      <c r="M103" s="42"/>
    </row>
    <row r="104" spans="2:13">
      <c r="B104" s="33">
        <v>6</v>
      </c>
      <c r="C104" s="34" t="str">
        <f>B$2&amp;B$87&amp;B$88&amp;"0"&amp;B104</f>
        <v>EQCLOX06</v>
      </c>
      <c r="D104" s="35" t="s">
        <v>13</v>
      </c>
      <c r="E104" s="64" t="s">
        <v>103</v>
      </c>
      <c r="I104" s="1"/>
      <c r="J104" s="76"/>
      <c r="K104" s="40"/>
      <c r="L104" s="42"/>
      <c r="M104" s="42"/>
    </row>
    <row r="105" spans="2:13" ht="192">
      <c r="C105" s="34"/>
      <c r="D105" s="35"/>
      <c r="E105" s="43" t="s">
        <v>104</v>
      </c>
      <c r="F105" s="44"/>
      <c r="G105" s="44"/>
      <c r="H105" s="45"/>
      <c r="I105" s="1"/>
      <c r="J105" s="76"/>
      <c r="K105" s="40"/>
      <c r="L105" s="42"/>
      <c r="M105" s="42"/>
    </row>
    <row r="106" spans="2:13" ht="25" customHeight="1">
      <c r="C106" s="34"/>
      <c r="D106" s="35"/>
      <c r="F106" s="35">
        <v>9</v>
      </c>
      <c r="G106" s="35">
        <v>1</v>
      </c>
      <c r="H106" s="47">
        <f>F106*G106</f>
        <v>9</v>
      </c>
      <c r="I106" s="1"/>
      <c r="J106" s="76"/>
      <c r="K106" s="40"/>
      <c r="L106" s="42"/>
      <c r="M106" s="42"/>
    </row>
    <row r="107" spans="2:13">
      <c r="B107" s="33">
        <v>7</v>
      </c>
      <c r="C107" s="34" t="str">
        <f>B$2&amp;B$87&amp;B$88&amp;"0"&amp;B107</f>
        <v>EQCLOX07</v>
      </c>
      <c r="D107" s="35" t="s">
        <v>13</v>
      </c>
      <c r="E107" s="64" t="s">
        <v>105</v>
      </c>
      <c r="I107" s="1"/>
      <c r="J107" s="76"/>
      <c r="K107" s="40"/>
      <c r="L107" s="42"/>
      <c r="M107" s="42"/>
    </row>
    <row r="108" spans="2:13" ht="176">
      <c r="C108" s="34"/>
      <c r="D108" s="35"/>
      <c r="E108" s="43" t="s">
        <v>106</v>
      </c>
      <c r="F108" s="44"/>
      <c r="G108" s="44"/>
      <c r="H108" s="45"/>
      <c r="I108" s="1"/>
      <c r="J108" s="76"/>
      <c r="K108" s="40"/>
      <c r="L108" s="42"/>
      <c r="M108" s="42"/>
    </row>
    <row r="109" spans="2:13" ht="25" customHeight="1">
      <c r="C109" s="34"/>
      <c r="D109" s="35"/>
      <c r="F109" s="35">
        <v>4</v>
      </c>
      <c r="G109" s="35">
        <v>1</v>
      </c>
      <c r="H109" s="47">
        <f>F109*G109</f>
        <v>4</v>
      </c>
      <c r="I109" s="1"/>
      <c r="J109" s="76"/>
      <c r="K109" s="40"/>
      <c r="L109" s="42"/>
      <c r="M109" s="42"/>
    </row>
    <row r="110" spans="2:13">
      <c r="B110" s="33">
        <v>8</v>
      </c>
      <c r="C110" s="34" t="str">
        <f>B$2&amp;B$87&amp;B$88&amp;"0"&amp;B110</f>
        <v>EQCLOX08</v>
      </c>
      <c r="D110" s="35" t="s">
        <v>13</v>
      </c>
      <c r="E110" s="64" t="s">
        <v>107</v>
      </c>
      <c r="I110" s="1"/>
      <c r="J110" s="76"/>
      <c r="K110" s="40"/>
      <c r="L110" s="42"/>
      <c r="M110" s="42"/>
    </row>
    <row r="111" spans="2:13" ht="112">
      <c r="C111" s="34"/>
      <c r="D111" s="35"/>
      <c r="E111" s="43" t="s">
        <v>108</v>
      </c>
      <c r="F111" s="44"/>
      <c r="G111" s="44"/>
      <c r="H111" s="45"/>
      <c r="I111" s="1"/>
      <c r="J111" s="76"/>
      <c r="K111" s="40"/>
      <c r="L111" s="42"/>
      <c r="M111" s="42"/>
    </row>
    <row r="112" spans="2:13" ht="25" customHeight="1">
      <c r="C112" s="34"/>
      <c r="D112" s="35"/>
      <c r="F112" s="35">
        <v>12</v>
      </c>
      <c r="G112" s="35">
        <v>1</v>
      </c>
      <c r="H112" s="47">
        <f>F112*G112</f>
        <v>12</v>
      </c>
      <c r="I112" s="1"/>
      <c r="J112" s="76"/>
      <c r="K112" s="40"/>
      <c r="L112" s="42"/>
      <c r="M112" s="42"/>
    </row>
    <row r="113" spans="1:13">
      <c r="B113" s="33">
        <v>9</v>
      </c>
      <c r="C113" s="34" t="str">
        <f>B$2&amp;B$87&amp;B$88&amp;"0"&amp;B113</f>
        <v>EQCLOX09</v>
      </c>
      <c r="D113" s="35" t="s">
        <v>13</v>
      </c>
      <c r="E113" s="64" t="s">
        <v>109</v>
      </c>
      <c r="I113" s="1"/>
      <c r="J113" s="76"/>
      <c r="K113" s="40"/>
      <c r="L113" s="42"/>
      <c r="M113" s="42"/>
    </row>
    <row r="114" spans="1:13" ht="240">
      <c r="C114" s="34"/>
      <c r="D114" s="35"/>
      <c r="E114" s="43" t="s">
        <v>110</v>
      </c>
      <c r="F114" s="44"/>
      <c r="G114" s="44"/>
      <c r="H114" s="45"/>
      <c r="I114" s="1"/>
      <c r="J114" s="76"/>
      <c r="K114" s="40"/>
      <c r="L114" s="42"/>
      <c r="M114" s="42"/>
    </row>
    <row r="115" spans="1:13" ht="25" customHeight="1">
      <c r="C115" s="34"/>
      <c r="D115" s="35"/>
      <c r="E115" s="67"/>
      <c r="F115" s="35">
        <v>20</v>
      </c>
      <c r="G115" s="35">
        <v>1</v>
      </c>
      <c r="H115" s="47">
        <f t="shared" ref="H115" si="1">F115*G115</f>
        <v>20</v>
      </c>
      <c r="I115" s="1"/>
      <c r="J115" s="76"/>
      <c r="K115" s="40"/>
      <c r="L115" s="42"/>
      <c r="M115" s="42"/>
    </row>
    <row r="116" spans="1:13">
      <c r="B116" s="33">
        <v>10</v>
      </c>
      <c r="C116" s="34" t="str">
        <f>B$2&amp;B$87&amp;B$88&amp;"0"&amp;B116</f>
        <v>EQCLOX010</v>
      </c>
      <c r="D116" s="35" t="s">
        <v>13</v>
      </c>
      <c r="E116" s="64" t="s">
        <v>111</v>
      </c>
      <c r="F116"/>
      <c r="G116"/>
      <c r="H116"/>
      <c r="I116" s="1"/>
      <c r="J116" s="76"/>
      <c r="K116" s="40"/>
      <c r="L116" s="42"/>
      <c r="M116" s="42"/>
    </row>
    <row r="117" spans="1:13" ht="112">
      <c r="C117" s="34"/>
      <c r="D117" s="35"/>
      <c r="E117" s="43" t="s">
        <v>112</v>
      </c>
      <c r="F117" s="44"/>
      <c r="G117" s="44"/>
      <c r="H117" s="45"/>
      <c r="I117" s="1"/>
      <c r="J117" s="76"/>
      <c r="K117" s="40"/>
      <c r="L117" s="42"/>
      <c r="M117" s="42"/>
    </row>
    <row r="118" spans="1:13" ht="25" customHeight="1">
      <c r="C118" s="34"/>
      <c r="D118" s="35"/>
      <c r="F118" s="35">
        <v>0</v>
      </c>
      <c r="G118" s="35">
        <v>1</v>
      </c>
      <c r="H118" s="47">
        <f>F118*G118</f>
        <v>0</v>
      </c>
      <c r="I118" s="1"/>
      <c r="J118" s="76"/>
      <c r="K118" s="40"/>
      <c r="L118" s="42"/>
      <c r="M118" s="42"/>
    </row>
    <row r="119" spans="1:13">
      <c r="B119" s="33">
        <v>11</v>
      </c>
      <c r="C119" s="34" t="str">
        <f>B$2&amp;B$87&amp;B$88&amp;"0"&amp;B119</f>
        <v>EQCLOX011</v>
      </c>
      <c r="D119" s="35" t="s">
        <v>13</v>
      </c>
      <c r="E119" s="64" t="s">
        <v>113</v>
      </c>
      <c r="I119" s="1"/>
      <c r="J119" s="76"/>
      <c r="K119" s="40"/>
      <c r="L119" s="42"/>
      <c r="M119" s="42"/>
    </row>
    <row r="120" spans="1:13" ht="128">
      <c r="C120" s="34"/>
      <c r="D120" s="35"/>
      <c r="E120" s="43" t="s">
        <v>114</v>
      </c>
      <c r="F120" s="44"/>
      <c r="G120" s="44"/>
      <c r="H120" s="45"/>
      <c r="I120" s="1"/>
      <c r="K120" s="40"/>
      <c r="M120" s="42"/>
    </row>
    <row r="121" spans="1:13" ht="25" customHeight="1">
      <c r="C121" s="34"/>
      <c r="D121" s="35"/>
      <c r="F121" s="35">
        <v>7</v>
      </c>
      <c r="G121" s="35">
        <v>1</v>
      </c>
      <c r="H121" s="47">
        <f>F121*G121</f>
        <v>7</v>
      </c>
      <c r="I121" s="1"/>
      <c r="K121" s="40"/>
      <c r="M121" s="42"/>
    </row>
    <row r="122" spans="1:13" s="31" customFormat="1" ht="17">
      <c r="A122" s="74" t="s">
        <v>115</v>
      </c>
      <c r="B122" s="26" t="s">
        <v>116</v>
      </c>
      <c r="C122" s="77" t="s">
        <v>117</v>
      </c>
      <c r="D122" s="75"/>
      <c r="E122" s="29" t="s">
        <v>118</v>
      </c>
      <c r="F122" s="28"/>
      <c r="G122" s="28"/>
      <c r="H122" s="30"/>
      <c r="I122" s="25"/>
      <c r="K122" s="32"/>
      <c r="L122" s="78"/>
      <c r="M122" s="52"/>
    </row>
    <row r="123" spans="1:13">
      <c r="B123" s="33">
        <v>1</v>
      </c>
      <c r="C123" s="34" t="str">
        <f>B$2&amp;B$87&amp;B$122&amp;"0"&amp;B123</f>
        <v>EQCCR01</v>
      </c>
      <c r="D123" s="35" t="s">
        <v>13</v>
      </c>
      <c r="E123" s="64" t="s">
        <v>119</v>
      </c>
      <c r="J123" s="76"/>
      <c r="K123" s="39"/>
      <c r="L123" s="42"/>
      <c r="M123" s="41"/>
    </row>
    <row r="124" spans="1:13" ht="48">
      <c r="C124" s="34"/>
      <c r="D124" s="35"/>
      <c r="E124" s="43" t="s">
        <v>120</v>
      </c>
      <c r="F124" s="44"/>
      <c r="G124" s="44"/>
      <c r="H124" s="45"/>
      <c r="J124" s="76"/>
      <c r="K124" s="39"/>
      <c r="L124" s="42"/>
      <c r="M124" s="41"/>
    </row>
    <row r="125" spans="1:13" ht="25" customHeight="1">
      <c r="C125" s="34"/>
      <c r="D125" s="35"/>
      <c r="E125" s="67"/>
      <c r="F125" s="35">
        <v>25</v>
      </c>
      <c r="G125" s="35">
        <v>1</v>
      </c>
      <c r="H125" s="47">
        <f>F125*G125</f>
        <v>25</v>
      </c>
      <c r="J125" s="76"/>
      <c r="K125" s="39"/>
      <c r="L125" s="42"/>
      <c r="M125" s="41"/>
    </row>
    <row r="126" spans="1:13">
      <c r="B126" s="33">
        <v>2</v>
      </c>
      <c r="C126" s="34" t="str">
        <f>B$2&amp;B$87&amp;B$122&amp;"0"&amp;B126</f>
        <v>EQCCR02</v>
      </c>
      <c r="D126" s="35" t="s">
        <v>13</v>
      </c>
      <c r="E126" s="64" t="s">
        <v>121</v>
      </c>
      <c r="J126" s="76"/>
      <c r="K126" s="39"/>
      <c r="L126" s="42"/>
      <c r="M126" s="41"/>
    </row>
    <row r="127" spans="1:13" ht="160">
      <c r="C127" s="34"/>
      <c r="D127" s="35"/>
      <c r="E127" s="43" t="s">
        <v>122</v>
      </c>
      <c r="F127" s="44"/>
      <c r="G127" s="44"/>
      <c r="H127" s="45"/>
      <c r="J127" s="76"/>
      <c r="K127" s="39"/>
      <c r="L127" s="42"/>
      <c r="M127" s="41"/>
    </row>
    <row r="128" spans="1:13" ht="25" customHeight="1">
      <c r="C128" s="34"/>
      <c r="D128" s="35"/>
      <c r="F128" s="35">
        <v>50</v>
      </c>
      <c r="G128" s="35">
        <v>1</v>
      </c>
      <c r="H128" s="47">
        <f>F128*G128</f>
        <v>50</v>
      </c>
      <c r="J128" s="76"/>
      <c r="K128" s="39"/>
      <c r="L128" s="42"/>
      <c r="M128" s="41"/>
    </row>
    <row r="129" spans="1:13">
      <c r="B129" s="33">
        <v>3</v>
      </c>
      <c r="C129" s="34" t="str">
        <f>B$2&amp;B$87&amp;B$122&amp;"0"&amp;B129</f>
        <v>EQCCR03</v>
      </c>
      <c r="D129" s="35" t="s">
        <v>13</v>
      </c>
      <c r="E129" s="64" t="s">
        <v>123</v>
      </c>
      <c r="J129" s="76"/>
      <c r="K129" s="39"/>
      <c r="L129" s="42"/>
      <c r="M129" s="41"/>
    </row>
    <row r="130" spans="1:13" ht="32">
      <c r="C130" s="34"/>
      <c r="D130" s="35"/>
      <c r="E130" s="43" t="s">
        <v>76</v>
      </c>
      <c r="F130" s="44"/>
      <c r="G130" s="44"/>
      <c r="H130" s="45"/>
      <c r="J130" s="76"/>
      <c r="K130" s="39"/>
      <c r="L130" s="42"/>
      <c r="M130" s="41"/>
    </row>
    <row r="131" spans="1:13" ht="25" customHeight="1">
      <c r="C131" s="34"/>
      <c r="D131" s="35"/>
      <c r="F131" s="35">
        <f>F128*2</f>
        <v>100</v>
      </c>
      <c r="G131" s="35">
        <v>1</v>
      </c>
      <c r="H131" s="47">
        <f>F131*G131</f>
        <v>100</v>
      </c>
      <c r="J131" s="76"/>
      <c r="K131" s="39"/>
      <c r="L131" s="42"/>
      <c r="M131" s="41"/>
    </row>
    <row r="132" spans="1:13">
      <c r="B132" s="33">
        <v>4</v>
      </c>
      <c r="C132" s="34" t="str">
        <f>B$2&amp;B$87&amp;B$122&amp;"0"&amp;B132</f>
        <v>EQCCR04</v>
      </c>
      <c r="D132" s="35" t="s">
        <v>13</v>
      </c>
      <c r="E132" s="64" t="s">
        <v>124</v>
      </c>
      <c r="J132" s="76"/>
      <c r="K132" s="39"/>
      <c r="L132" s="42"/>
      <c r="M132" s="41"/>
    </row>
    <row r="133" spans="1:13" ht="32">
      <c r="C133" s="34"/>
      <c r="D133" s="35"/>
      <c r="E133" s="43" t="s">
        <v>79</v>
      </c>
      <c r="F133" s="44"/>
      <c r="G133" s="44"/>
      <c r="H133" s="45"/>
      <c r="J133" s="76"/>
      <c r="K133" s="39"/>
      <c r="L133" s="42"/>
      <c r="M133" s="41"/>
    </row>
    <row r="134" spans="1:13" ht="25" customHeight="1">
      <c r="C134" s="34"/>
      <c r="D134" s="35"/>
      <c r="E134" s="67"/>
      <c r="F134" s="35">
        <f>F128*2</f>
        <v>100</v>
      </c>
      <c r="G134" s="35">
        <v>1</v>
      </c>
      <c r="H134" s="47">
        <f>F134*G134</f>
        <v>100</v>
      </c>
      <c r="J134" s="76"/>
      <c r="K134" s="39"/>
      <c r="L134" s="42"/>
      <c r="M134" s="41"/>
    </row>
    <row r="135" spans="1:13">
      <c r="B135" s="33">
        <v>5</v>
      </c>
      <c r="C135" s="34" t="str">
        <f>B$2&amp;B$87&amp;B$122&amp;"0"&amp;B135</f>
        <v>EQCCR05</v>
      </c>
      <c r="D135" s="35" t="s">
        <v>13</v>
      </c>
      <c r="E135" s="64" t="s">
        <v>125</v>
      </c>
      <c r="J135" s="76"/>
      <c r="K135" s="39"/>
      <c r="L135" s="42"/>
      <c r="M135" s="41"/>
    </row>
    <row r="136" spans="1:13">
      <c r="C136" s="34"/>
      <c r="D136" s="35"/>
      <c r="E136" s="43" t="s">
        <v>51</v>
      </c>
      <c r="F136" s="44"/>
      <c r="G136" s="44"/>
      <c r="H136" s="45"/>
      <c r="J136" s="76"/>
      <c r="K136" s="39"/>
      <c r="L136" s="42"/>
      <c r="M136" s="41"/>
    </row>
    <row r="137" spans="1:13" ht="25" customHeight="1">
      <c r="C137" s="34"/>
      <c r="D137" s="35"/>
      <c r="E137" s="36"/>
      <c r="F137" s="35">
        <v>1</v>
      </c>
      <c r="G137" s="35">
        <v>1</v>
      </c>
      <c r="H137" s="47">
        <f>F137*G137</f>
        <v>1</v>
      </c>
      <c r="J137" s="76"/>
      <c r="K137" s="39"/>
      <c r="L137" s="42"/>
      <c r="M137" s="41"/>
    </row>
    <row r="138" spans="1:13">
      <c r="B138" s="33">
        <v>6</v>
      </c>
      <c r="C138" s="34" t="str">
        <f>B$2&amp;B$87&amp;B$122&amp;"0"&amp;B138</f>
        <v>EQCCR06</v>
      </c>
      <c r="D138" s="35" t="s">
        <v>13</v>
      </c>
      <c r="E138" s="64" t="s">
        <v>126</v>
      </c>
      <c r="J138" s="76"/>
      <c r="K138" s="39"/>
      <c r="L138" s="42"/>
      <c r="M138" s="41"/>
    </row>
    <row r="139" spans="1:13" ht="64">
      <c r="C139" s="34"/>
      <c r="D139" s="35"/>
      <c r="E139" s="43" t="s">
        <v>127</v>
      </c>
      <c r="F139" s="44"/>
      <c r="G139" s="44"/>
      <c r="H139" s="45"/>
      <c r="J139" s="76"/>
      <c r="K139" s="39"/>
      <c r="L139" s="42"/>
      <c r="M139" s="41"/>
    </row>
    <row r="140" spans="1:13" ht="25" customHeight="1">
      <c r="C140" s="34"/>
      <c r="D140" s="35"/>
      <c r="E140" s="67"/>
      <c r="F140" s="35">
        <f>F125*3</f>
        <v>75</v>
      </c>
      <c r="G140" s="35">
        <v>1</v>
      </c>
      <c r="H140" s="47">
        <f>F140*G140</f>
        <v>75</v>
      </c>
      <c r="J140" s="76"/>
      <c r="K140" s="39"/>
      <c r="L140" s="42"/>
      <c r="M140" s="41"/>
    </row>
    <row r="141" spans="1:13">
      <c r="B141" s="33">
        <v>7</v>
      </c>
      <c r="C141" s="34" t="str">
        <f>B$2&amp;B$87&amp;B$122&amp;"0"&amp;B141</f>
        <v>EQCCR07</v>
      </c>
      <c r="D141" s="35" t="s">
        <v>13</v>
      </c>
      <c r="E141" s="64" t="s">
        <v>128</v>
      </c>
      <c r="J141" s="76"/>
      <c r="K141" s="39"/>
      <c r="L141" s="42"/>
      <c r="M141" s="41"/>
    </row>
    <row r="142" spans="1:13" ht="64">
      <c r="C142" s="34"/>
      <c r="D142" s="35"/>
      <c r="E142" s="43" t="s">
        <v>129</v>
      </c>
      <c r="F142" s="44"/>
      <c r="G142" s="44"/>
      <c r="H142" s="45"/>
      <c r="J142" s="76"/>
      <c r="K142" s="39"/>
      <c r="L142" s="42"/>
      <c r="M142" s="41"/>
    </row>
    <row r="143" spans="1:13" ht="25" customHeight="1">
      <c r="C143" s="34"/>
      <c r="D143" s="35"/>
      <c r="E143" s="67"/>
      <c r="F143" s="35">
        <f>F125*1</f>
        <v>25</v>
      </c>
      <c r="G143" s="35">
        <v>1</v>
      </c>
      <c r="H143" s="47">
        <f>F143*G143</f>
        <v>25</v>
      </c>
      <c r="J143" s="76"/>
      <c r="K143" s="39"/>
      <c r="L143" s="42"/>
      <c r="M143" s="41"/>
    </row>
    <row r="144" spans="1:13" s="31" customFormat="1">
      <c r="A144" s="25" t="s">
        <v>130</v>
      </c>
      <c r="B144" s="26" t="s">
        <v>131</v>
      </c>
      <c r="C144" s="27" t="s">
        <v>132</v>
      </c>
      <c r="D144" s="28"/>
      <c r="E144" s="29" t="s">
        <v>133</v>
      </c>
      <c r="F144" s="28"/>
      <c r="G144" s="28"/>
      <c r="H144" s="30"/>
      <c r="K144" s="26"/>
    </row>
    <row r="145" spans="1:12">
      <c r="B145" s="33">
        <v>1</v>
      </c>
      <c r="C145" s="34" t="str">
        <f>B$2&amp;B$87&amp;B$144&amp;"0"&amp;B145</f>
        <v>EQCCE01</v>
      </c>
      <c r="D145" s="35" t="s">
        <v>13</v>
      </c>
      <c r="E145" s="64" t="s">
        <v>134</v>
      </c>
      <c r="I145" s="33"/>
      <c r="J145" s="79"/>
      <c r="K145" s="39"/>
      <c r="L145" s="42"/>
    </row>
    <row r="146" spans="1:12" ht="32">
      <c r="C146" s="34"/>
      <c r="D146" s="35"/>
      <c r="E146" s="43" t="s">
        <v>135</v>
      </c>
      <c r="F146" s="44"/>
      <c r="G146" s="44"/>
      <c r="H146" s="45"/>
      <c r="I146" s="33"/>
      <c r="J146" s="79"/>
      <c r="K146" s="39"/>
      <c r="L146" s="42"/>
    </row>
    <row r="147" spans="1:12" ht="25" customHeight="1">
      <c r="C147" s="34"/>
      <c r="D147" s="35"/>
      <c r="E147" s="67"/>
      <c r="F147" s="35">
        <v>1</v>
      </c>
      <c r="G147" s="35">
        <v>1</v>
      </c>
      <c r="H147" s="47">
        <f>F147*G147</f>
        <v>1</v>
      </c>
      <c r="I147" s="33"/>
      <c r="J147" s="79"/>
      <c r="K147" s="39"/>
      <c r="L147" s="42"/>
    </row>
    <row r="148" spans="1:12">
      <c r="B148" s="33">
        <v>2</v>
      </c>
      <c r="C148" s="34" t="str">
        <f>B$2&amp;B$87&amp;B$144&amp;"0"&amp;B148</f>
        <v>EQCCE02</v>
      </c>
      <c r="D148" s="35" t="s">
        <v>13</v>
      </c>
      <c r="E148" s="36" t="s">
        <v>31</v>
      </c>
      <c r="I148" s="33"/>
      <c r="J148" s="79"/>
      <c r="K148" s="39"/>
      <c r="L148" s="42"/>
    </row>
    <row r="149" spans="1:12" ht="160">
      <c r="C149" s="34"/>
      <c r="D149" s="35"/>
      <c r="E149" s="80" t="s">
        <v>32</v>
      </c>
      <c r="F149" s="44"/>
      <c r="G149" s="44"/>
      <c r="H149" s="45"/>
      <c r="I149" s="33"/>
      <c r="J149" s="79"/>
      <c r="K149" s="39"/>
      <c r="L149" s="42"/>
    </row>
    <row r="150" spans="1:12" ht="25" customHeight="1">
      <c r="C150" s="34"/>
      <c r="D150" s="35"/>
      <c r="F150" s="35">
        <v>1</v>
      </c>
      <c r="G150" s="35">
        <v>1</v>
      </c>
      <c r="H150" s="47">
        <f>F150*G150</f>
        <v>1</v>
      </c>
      <c r="I150" s="33"/>
      <c r="J150" s="79"/>
      <c r="K150" s="39"/>
      <c r="L150" s="42"/>
    </row>
    <row r="151" spans="1:12">
      <c r="B151" s="33">
        <v>3</v>
      </c>
      <c r="C151" s="34" t="str">
        <f>B$2&amp;B$87&amp;B$144&amp;"0"&amp;B151</f>
        <v>EQCCE03</v>
      </c>
      <c r="D151" s="35" t="s">
        <v>13</v>
      </c>
      <c r="E151" s="64" t="s">
        <v>65</v>
      </c>
      <c r="I151" s="33"/>
      <c r="J151" s="79"/>
      <c r="K151" s="39"/>
      <c r="L151" s="42"/>
    </row>
    <row r="152" spans="1:12" ht="160">
      <c r="C152" s="34"/>
      <c r="D152" s="35"/>
      <c r="E152" s="80" t="s">
        <v>136</v>
      </c>
      <c r="F152" s="44"/>
      <c r="G152" s="44"/>
      <c r="H152" s="45"/>
      <c r="I152" s="33"/>
      <c r="J152" s="79"/>
      <c r="K152" s="39"/>
      <c r="L152" s="42"/>
    </row>
    <row r="153" spans="1:12" ht="25" customHeight="1">
      <c r="C153" s="34"/>
      <c r="D153" s="35"/>
      <c r="F153" s="35">
        <v>1</v>
      </c>
      <c r="G153" s="35">
        <v>1</v>
      </c>
      <c r="H153" s="47">
        <f>F153*G153</f>
        <v>1</v>
      </c>
      <c r="I153" s="33"/>
      <c r="J153" s="79"/>
      <c r="K153" s="39"/>
      <c r="L153" s="42"/>
    </row>
    <row r="154" spans="1:12">
      <c r="B154" s="33">
        <v>4</v>
      </c>
      <c r="C154" s="34" t="str">
        <f>B$2&amp;B$87&amp;B$144&amp;"0"&amp;B154</f>
        <v>EQCCE04</v>
      </c>
      <c r="D154" s="35" t="s">
        <v>13</v>
      </c>
      <c r="E154" s="64" t="s">
        <v>126</v>
      </c>
      <c r="I154" s="33"/>
      <c r="J154" s="79"/>
      <c r="K154" s="39"/>
      <c r="L154" s="42"/>
    </row>
    <row r="155" spans="1:12" ht="64">
      <c r="C155" s="34"/>
      <c r="D155" s="35"/>
      <c r="E155" s="43" t="s">
        <v>127</v>
      </c>
      <c r="F155" s="44"/>
      <c r="G155" s="44"/>
      <c r="H155" s="81"/>
      <c r="K155" s="82"/>
      <c r="L155" s="42"/>
    </row>
    <row r="156" spans="1:12" ht="25" customHeight="1">
      <c r="C156" s="34"/>
      <c r="D156" s="35"/>
      <c r="E156" s="67"/>
      <c r="F156" s="35">
        <v>5</v>
      </c>
      <c r="G156" s="35">
        <v>1</v>
      </c>
      <c r="H156" s="47">
        <f>F156*G156</f>
        <v>5</v>
      </c>
      <c r="K156" s="82"/>
      <c r="L156" s="42"/>
    </row>
    <row r="157" spans="1:12" s="84" customFormat="1" ht="19">
      <c r="A157" s="25" t="s">
        <v>137</v>
      </c>
      <c r="B157" s="26" t="s">
        <v>138</v>
      </c>
      <c r="C157" s="27" t="s">
        <v>139</v>
      </c>
      <c r="D157" s="28"/>
      <c r="E157" s="83" t="s">
        <v>140</v>
      </c>
      <c r="F157" s="28"/>
      <c r="G157" s="28"/>
      <c r="H157" s="75"/>
      <c r="K157" s="85"/>
      <c r="L157" s="86"/>
    </row>
    <row r="158" spans="1:12" s="90" customFormat="1" ht="19">
      <c r="A158" s="87"/>
      <c r="B158" s="88">
        <v>1</v>
      </c>
      <c r="C158" s="34" t="str">
        <f>B$2&amp;B$87&amp;B$157&amp;"0"&amp;B158</f>
        <v>EQCAD01</v>
      </c>
      <c r="D158" s="35" t="s">
        <v>13</v>
      </c>
      <c r="E158" s="89" t="s">
        <v>141</v>
      </c>
      <c r="K158" s="91"/>
      <c r="L158" s="92"/>
    </row>
    <row r="159" spans="1:12" s="90" customFormat="1" ht="128">
      <c r="A159" s="87"/>
      <c r="B159" s="88"/>
      <c r="C159" s="34"/>
      <c r="D159" s="4"/>
      <c r="E159" s="43" t="s">
        <v>142</v>
      </c>
      <c r="F159" s="93"/>
      <c r="G159" s="93"/>
      <c r="H159" s="81"/>
      <c r="K159" s="91"/>
      <c r="L159" s="92"/>
    </row>
    <row r="160" spans="1:12" s="90" customFormat="1" ht="25" customHeight="1">
      <c r="A160" s="87"/>
      <c r="B160" s="88"/>
      <c r="C160" s="34"/>
      <c r="D160" s="4"/>
      <c r="E160" s="67"/>
      <c r="F160" s="35">
        <v>9</v>
      </c>
      <c r="G160" s="35">
        <v>1</v>
      </c>
      <c r="H160" s="47">
        <f>F160*G160</f>
        <v>9</v>
      </c>
      <c r="K160" s="91"/>
      <c r="L160" s="92"/>
    </row>
    <row r="161" spans="1:13" s="90" customFormat="1" ht="19">
      <c r="A161" s="87"/>
      <c r="B161" s="88">
        <v>2</v>
      </c>
      <c r="C161" s="34" t="str">
        <f>B$2&amp;B$87&amp;B$157&amp;"0"&amp;B161</f>
        <v>EQCAD02</v>
      </c>
      <c r="D161" s="35" t="s">
        <v>13</v>
      </c>
      <c r="E161" s="89" t="s">
        <v>143</v>
      </c>
      <c r="K161" s="91"/>
      <c r="L161" s="92"/>
    </row>
    <row r="162" spans="1:13" s="90" customFormat="1" ht="80">
      <c r="A162" s="87"/>
      <c r="B162" s="88"/>
      <c r="C162" s="34"/>
      <c r="D162" s="35"/>
      <c r="E162" s="43" t="s">
        <v>144</v>
      </c>
      <c r="F162" s="44"/>
      <c r="G162" s="44"/>
      <c r="H162" s="45"/>
      <c r="K162" s="91"/>
      <c r="L162" s="92"/>
    </row>
    <row r="163" spans="1:13" s="90" customFormat="1" ht="25" customHeight="1">
      <c r="A163" s="87"/>
      <c r="C163" s="94"/>
      <c r="D163" s="35"/>
      <c r="E163" s="67"/>
      <c r="F163" s="35">
        <v>9</v>
      </c>
      <c r="G163" s="35">
        <v>1</v>
      </c>
      <c r="H163" s="47">
        <f>F163*G163</f>
        <v>9</v>
      </c>
      <c r="K163" s="91"/>
      <c r="L163" s="92"/>
    </row>
    <row r="164" spans="1:13" s="97" customFormat="1" ht="19">
      <c r="A164" s="95"/>
      <c r="B164" s="96" t="s">
        <v>145</v>
      </c>
      <c r="C164" s="27" t="s">
        <v>146</v>
      </c>
      <c r="D164" s="28"/>
      <c r="E164" s="83" t="s">
        <v>147</v>
      </c>
      <c r="F164" s="28"/>
      <c r="G164" s="28"/>
      <c r="H164" s="75"/>
      <c r="K164" s="98"/>
      <c r="L164" s="99"/>
    </row>
    <row r="165" spans="1:13" s="90" customFormat="1" ht="19">
      <c r="A165" s="87"/>
      <c r="B165" s="88">
        <v>1</v>
      </c>
      <c r="C165" s="34" t="s">
        <v>148</v>
      </c>
      <c r="D165" s="35" t="s">
        <v>13</v>
      </c>
      <c r="E165" s="89" t="s">
        <v>149</v>
      </c>
      <c r="F165" s="35"/>
      <c r="G165" s="35"/>
      <c r="H165" s="47"/>
      <c r="K165" s="91"/>
      <c r="L165" s="92"/>
    </row>
    <row r="166" spans="1:13" s="90" customFormat="1" ht="19">
      <c r="A166" s="87"/>
      <c r="B166" s="88"/>
      <c r="C166" s="34"/>
      <c r="D166" s="35"/>
      <c r="E166" s="100" t="s">
        <v>150</v>
      </c>
      <c r="F166" s="44"/>
      <c r="G166" s="44"/>
      <c r="H166" s="45"/>
      <c r="K166" s="91"/>
      <c r="L166" s="92"/>
    </row>
    <row r="167" spans="1:13" s="90" customFormat="1" ht="25" customHeight="1">
      <c r="A167" s="87"/>
      <c r="B167" s="88"/>
      <c r="C167" s="34"/>
      <c r="D167" s="35"/>
      <c r="E167" s="101"/>
      <c r="F167" s="35">
        <v>1</v>
      </c>
      <c r="G167" s="35">
        <v>1</v>
      </c>
      <c r="H167" s="47">
        <v>1</v>
      </c>
      <c r="K167" s="91"/>
      <c r="L167" s="92"/>
    </row>
    <row r="168" spans="1:13" s="31" customFormat="1">
      <c r="A168" s="25" t="s">
        <v>151</v>
      </c>
      <c r="B168" s="26" t="s">
        <v>152</v>
      </c>
      <c r="C168" s="27" t="s">
        <v>153</v>
      </c>
      <c r="D168" s="28"/>
      <c r="E168" s="29" t="s">
        <v>154</v>
      </c>
      <c r="F168" s="28"/>
      <c r="G168" s="28"/>
      <c r="H168" s="30"/>
      <c r="K168" s="26"/>
    </row>
    <row r="169" spans="1:13">
      <c r="A169" s="1" t="s">
        <v>155</v>
      </c>
      <c r="B169" s="33" t="s">
        <v>156</v>
      </c>
      <c r="C169" s="34" t="str">
        <f>B$2&amp;B$168&amp;B$169&amp;"01"</f>
        <v>EQLVT01</v>
      </c>
      <c r="D169" s="35" t="s">
        <v>13</v>
      </c>
      <c r="E169" s="36" t="s">
        <v>157</v>
      </c>
      <c r="F169"/>
      <c r="G169"/>
      <c r="H169"/>
      <c r="J169" s="76"/>
      <c r="K169" s="40"/>
      <c r="L169" s="41"/>
    </row>
    <row r="170" spans="1:13" ht="94.5" customHeight="1">
      <c r="C170" s="34"/>
      <c r="D170" s="35"/>
      <c r="E170" s="102" t="s">
        <v>158</v>
      </c>
      <c r="F170" s="44"/>
      <c r="G170" s="44"/>
      <c r="H170" s="44"/>
      <c r="J170" s="76"/>
      <c r="K170" s="40"/>
      <c r="L170" s="41"/>
    </row>
    <row r="171" spans="1:13" ht="25" customHeight="1">
      <c r="C171" s="34"/>
      <c r="D171" s="35"/>
      <c r="E171" s="46"/>
      <c r="F171" s="35">
        <v>43</v>
      </c>
      <c r="G171" s="35">
        <v>1</v>
      </c>
      <c r="H171" s="35">
        <f>F171*G171</f>
        <v>43</v>
      </c>
      <c r="J171" s="76"/>
      <c r="K171" s="40"/>
      <c r="L171" s="41"/>
    </row>
    <row r="172" spans="1:13">
      <c r="A172" s="1" t="s">
        <v>159</v>
      </c>
      <c r="B172" s="33" t="s">
        <v>160</v>
      </c>
      <c r="C172" s="34" t="str">
        <f>B$2&amp;B$168&amp;B$172&amp;"01"</f>
        <v>EQLCAL01</v>
      </c>
      <c r="D172" s="35" t="s">
        <v>13</v>
      </c>
      <c r="E172" s="64" t="s">
        <v>161</v>
      </c>
      <c r="F172"/>
      <c r="G172"/>
      <c r="H172"/>
      <c r="L172"/>
    </row>
    <row r="173" spans="1:13" ht="160">
      <c r="C173" s="34"/>
      <c r="D173" s="35"/>
      <c r="E173" s="103" t="s">
        <v>162</v>
      </c>
      <c r="F173" s="44"/>
      <c r="G173" s="44"/>
      <c r="H173" s="44"/>
      <c r="J173" s="79"/>
      <c r="K173" s="40"/>
      <c r="L173" s="41"/>
      <c r="M173" s="41"/>
    </row>
    <row r="174" spans="1:13" ht="25" customHeight="1">
      <c r="C174" s="34"/>
      <c r="D174" s="35"/>
      <c r="F174" s="35">
        <v>1</v>
      </c>
      <c r="G174" s="35">
        <v>1</v>
      </c>
      <c r="H174" s="35">
        <f>F174*G174</f>
        <v>1</v>
      </c>
      <c r="J174" s="79"/>
      <c r="K174" s="40"/>
      <c r="L174" s="41"/>
      <c r="M174" s="41"/>
    </row>
    <row r="175" spans="1:13">
      <c r="A175" s="1" t="s">
        <v>163</v>
      </c>
      <c r="B175" s="33" t="s">
        <v>164</v>
      </c>
      <c r="C175" s="34" t="str">
        <f>B$2&amp;B$168&amp;B175</f>
        <v>EQLVP</v>
      </c>
      <c r="D175" s="35" t="s">
        <v>13</v>
      </c>
      <c r="E175" s="64" t="s">
        <v>165</v>
      </c>
      <c r="F175" s="35"/>
      <c r="G175" s="35"/>
      <c r="H175" s="5"/>
      <c r="K175" s="39"/>
      <c r="L175" s="76"/>
      <c r="M175" s="41"/>
    </row>
    <row r="176" spans="1:13" ht="32">
      <c r="B176" s="33">
        <v>1</v>
      </c>
      <c r="C176" s="34" t="str">
        <f>B$2&amp;B$168&amp;B$175&amp;"0"&amp;B176</f>
        <v>EQLVP01</v>
      </c>
      <c r="D176" s="35" t="s">
        <v>13</v>
      </c>
      <c r="E176" s="80" t="s">
        <v>166</v>
      </c>
      <c r="F176" s="104"/>
      <c r="G176" s="104"/>
      <c r="H176" s="104"/>
      <c r="L176" s="41"/>
      <c r="M176" s="42"/>
    </row>
    <row r="177" spans="1:13" ht="25" customHeight="1">
      <c r="C177" s="34"/>
      <c r="D177" s="35"/>
      <c r="F177" s="35">
        <v>1</v>
      </c>
      <c r="G177" s="35">
        <v>2</v>
      </c>
      <c r="H177" s="47">
        <f>F177*G177</f>
        <v>2</v>
      </c>
      <c r="L177" s="41"/>
      <c r="M177" s="42"/>
    </row>
    <row r="178" spans="1:13">
      <c r="B178" s="33">
        <v>2</v>
      </c>
      <c r="C178" s="34" t="str">
        <f>B$2&amp;B$168&amp;B$175&amp;"0"&amp;B178</f>
        <v>EQLVP02</v>
      </c>
      <c r="D178" s="35" t="s">
        <v>13</v>
      </c>
      <c r="E178" s="80" t="s">
        <v>167</v>
      </c>
      <c r="F178" s="44"/>
      <c r="G178" s="44"/>
      <c r="H178" s="45"/>
      <c r="L178" s="41"/>
      <c r="M178" s="42"/>
    </row>
    <row r="179" spans="1:13" ht="25" customHeight="1">
      <c r="C179" s="34"/>
      <c r="D179" s="35"/>
      <c r="F179" s="35">
        <v>2</v>
      </c>
      <c r="G179" s="35">
        <v>2</v>
      </c>
      <c r="H179" s="47">
        <f>F179*G179</f>
        <v>4</v>
      </c>
      <c r="L179" s="41"/>
      <c r="M179" s="42"/>
    </row>
    <row r="180" spans="1:13">
      <c r="B180" s="33">
        <v>3</v>
      </c>
      <c r="C180" s="34" t="str">
        <f>B$2&amp;B$168&amp;B$175&amp;"0"&amp;B180</f>
        <v>EQLVP03</v>
      </c>
      <c r="D180" s="35" t="s">
        <v>13</v>
      </c>
      <c r="E180" s="80" t="s">
        <v>168</v>
      </c>
      <c r="F180" s="44"/>
      <c r="G180" s="44"/>
      <c r="H180" s="45"/>
      <c r="L180" s="41"/>
      <c r="M180" s="42"/>
    </row>
    <row r="181" spans="1:13" ht="25" customHeight="1">
      <c r="C181" s="34"/>
      <c r="D181" s="35"/>
      <c r="F181" s="35">
        <v>3</v>
      </c>
      <c r="G181" s="35">
        <v>2</v>
      </c>
      <c r="H181" s="47">
        <f>F181*G181</f>
        <v>6</v>
      </c>
      <c r="L181" s="41"/>
      <c r="M181" s="42"/>
    </row>
    <row r="182" spans="1:13" ht="32">
      <c r="B182" s="33">
        <v>4</v>
      </c>
      <c r="C182" s="34" t="str">
        <f>B$2&amp;B$168&amp;B$175&amp;"0"&amp;B182</f>
        <v>EQLVP04</v>
      </c>
      <c r="D182" s="35" t="s">
        <v>13</v>
      </c>
      <c r="E182" s="80" t="s">
        <v>169</v>
      </c>
      <c r="F182" s="44"/>
      <c r="G182" s="44"/>
      <c r="H182" s="45"/>
      <c r="L182" s="41"/>
      <c r="M182" s="42"/>
    </row>
    <row r="183" spans="1:13" ht="25" customHeight="1">
      <c r="C183" s="34"/>
      <c r="D183" s="35"/>
      <c r="F183" s="35">
        <v>3</v>
      </c>
      <c r="G183" s="35">
        <v>2</v>
      </c>
      <c r="H183" s="47">
        <f>F183*G183</f>
        <v>6</v>
      </c>
      <c r="L183" s="41"/>
      <c r="M183" s="42"/>
    </row>
    <row r="184" spans="1:13" s="31" customFormat="1">
      <c r="A184" s="25" t="s">
        <v>170</v>
      </c>
      <c r="B184" s="26" t="s">
        <v>171</v>
      </c>
      <c r="C184" s="27" t="s">
        <v>172</v>
      </c>
      <c r="D184" s="28"/>
      <c r="E184" s="29" t="s">
        <v>173</v>
      </c>
      <c r="F184" s="28"/>
      <c r="G184" s="28"/>
      <c r="H184" s="30"/>
      <c r="I184" s="105"/>
      <c r="K184" s="106"/>
      <c r="L184" s="32"/>
      <c r="M184" s="52"/>
    </row>
    <row r="185" spans="1:13">
      <c r="B185" s="33">
        <v>1</v>
      </c>
      <c r="C185" s="34" t="str">
        <f>B$2&amp;B$184&amp;"0"&amp;B185</f>
        <v>EQEL01</v>
      </c>
      <c r="D185" s="35" t="s">
        <v>13</v>
      </c>
      <c r="E185" s="64" t="s">
        <v>174</v>
      </c>
      <c r="J185" s="39"/>
      <c r="K185" s="40"/>
      <c r="L185" s="42"/>
    </row>
    <row r="186" spans="1:13" ht="80">
      <c r="C186" s="34"/>
      <c r="D186" s="35"/>
      <c r="E186" s="43" t="s">
        <v>175</v>
      </c>
      <c r="F186" s="104"/>
      <c r="G186" s="104"/>
      <c r="H186" s="104"/>
      <c r="J186" s="39"/>
      <c r="K186" s="40"/>
      <c r="L186" s="42"/>
    </row>
    <row r="187" spans="1:13" ht="25" customHeight="1">
      <c r="C187" s="34"/>
      <c r="D187" s="35"/>
      <c r="E187" s="67"/>
      <c r="F187" s="35">
        <v>1</v>
      </c>
      <c r="G187" s="35">
        <v>1</v>
      </c>
      <c r="H187" s="35">
        <f>F187*G187</f>
        <v>1</v>
      </c>
      <c r="J187" s="39"/>
      <c r="K187" s="40"/>
      <c r="L187" s="42"/>
    </row>
    <row r="188" spans="1:13">
      <c r="B188" s="33">
        <v>2</v>
      </c>
      <c r="C188" s="34" t="str">
        <f>B$2&amp;B$184&amp;"0"&amp;B188</f>
        <v>EQEL02</v>
      </c>
      <c r="D188" s="35" t="s">
        <v>13</v>
      </c>
      <c r="E188" s="89" t="s">
        <v>176</v>
      </c>
      <c r="F188" s="35"/>
      <c r="G188" s="35"/>
      <c r="H188" s="35"/>
      <c r="J188" s="39"/>
      <c r="K188" s="40"/>
      <c r="L188" s="42"/>
    </row>
    <row r="189" spans="1:13">
      <c r="C189" s="34"/>
      <c r="D189" s="35"/>
      <c r="E189" s="43" t="s">
        <v>177</v>
      </c>
      <c r="F189" s="44"/>
      <c r="G189" s="44"/>
      <c r="H189" s="44"/>
      <c r="J189" s="39"/>
      <c r="K189" s="40"/>
      <c r="L189" s="42"/>
    </row>
    <row r="190" spans="1:13" ht="25" customHeight="1">
      <c r="C190" s="34"/>
      <c r="D190" s="35"/>
      <c r="E190" s="67"/>
      <c r="F190" s="35">
        <v>1</v>
      </c>
      <c r="G190" s="35">
        <v>1</v>
      </c>
      <c r="H190" s="35">
        <f>F190*G190</f>
        <v>1</v>
      </c>
      <c r="J190" s="39"/>
      <c r="K190" s="40"/>
      <c r="L190" s="42"/>
    </row>
    <row r="191" spans="1:13">
      <c r="B191" s="33">
        <v>3</v>
      </c>
      <c r="C191" s="34" t="str">
        <f>B$2&amp;B$184&amp;"0"&amp;B191</f>
        <v>EQEL03</v>
      </c>
      <c r="D191" s="35" t="s">
        <v>178</v>
      </c>
      <c r="E191" s="64" t="s">
        <v>179</v>
      </c>
      <c r="F191" s="35"/>
      <c r="G191" s="35"/>
      <c r="H191" s="35"/>
      <c r="J191" s="39"/>
      <c r="K191" s="40"/>
      <c r="L191" s="42"/>
    </row>
    <row r="192" spans="1:13" ht="32">
      <c r="C192" s="34"/>
      <c r="D192" s="35"/>
      <c r="E192" s="80" t="s">
        <v>180</v>
      </c>
      <c r="F192" s="44"/>
      <c r="G192" s="44"/>
      <c r="H192" s="44"/>
      <c r="J192" s="39"/>
      <c r="K192" s="82"/>
      <c r="L192" s="42"/>
    </row>
    <row r="193" spans="1:13" ht="25" customHeight="1">
      <c r="C193" s="34"/>
      <c r="D193" s="35"/>
      <c r="F193" s="35">
        <v>70</v>
      </c>
      <c r="G193" s="35">
        <v>1</v>
      </c>
      <c r="H193" s="35">
        <f>F193*G193</f>
        <v>70</v>
      </c>
      <c r="J193" s="39"/>
      <c r="K193" s="82"/>
      <c r="L193" s="42"/>
    </row>
    <row r="194" spans="1:13" s="13" customFormat="1" ht="17">
      <c r="A194" s="8" t="s">
        <v>181</v>
      </c>
      <c r="B194" s="9" t="s">
        <v>182</v>
      </c>
      <c r="C194" s="10" t="s">
        <v>182</v>
      </c>
      <c r="D194" s="11"/>
      <c r="E194" s="12" t="s">
        <v>183</v>
      </c>
      <c r="F194" s="11"/>
      <c r="G194" s="11"/>
      <c r="H194" s="11"/>
      <c r="I194" s="8"/>
      <c r="K194" s="107"/>
      <c r="L194" s="14"/>
      <c r="M194" s="108"/>
    </row>
    <row r="195" spans="1:13" s="22" customFormat="1">
      <c r="A195" s="15" t="s">
        <v>184</v>
      </c>
      <c r="B195" s="23" t="s">
        <v>88</v>
      </c>
      <c r="C195" s="17" t="s">
        <v>185</v>
      </c>
      <c r="D195" s="20"/>
      <c r="E195" s="19" t="s">
        <v>186</v>
      </c>
      <c r="F195" s="20"/>
      <c r="G195" s="20"/>
      <c r="H195" s="20"/>
      <c r="I195" s="15"/>
      <c r="K195" s="72"/>
      <c r="L195" s="24"/>
      <c r="M195" s="73"/>
    </row>
    <row r="196" spans="1:13">
      <c r="A196" s="1" t="s">
        <v>187</v>
      </c>
      <c r="B196" s="33">
        <v>1</v>
      </c>
      <c r="C196" s="34" t="str">
        <f>B$194&amp;B$195&amp;"0"&amp;B196</f>
        <v>CABC01</v>
      </c>
      <c r="D196" s="35" t="s">
        <v>178</v>
      </c>
      <c r="E196" s="64" t="s">
        <v>188</v>
      </c>
      <c r="I196" s="1"/>
      <c r="K196" s="40"/>
      <c r="L196" s="76"/>
      <c r="M196" s="42"/>
    </row>
    <row r="197" spans="1:13" ht="64">
      <c r="C197" s="34"/>
      <c r="D197" s="35"/>
      <c r="E197" s="102" t="s">
        <v>189</v>
      </c>
      <c r="F197" s="104"/>
      <c r="G197" s="104"/>
      <c r="H197" s="104"/>
      <c r="J197" s="40"/>
      <c r="K197" s="76"/>
      <c r="L197" s="42"/>
    </row>
    <row r="198" spans="1:13" ht="25" customHeight="1">
      <c r="C198" s="34"/>
      <c r="D198" s="35"/>
      <c r="E198" s="46"/>
      <c r="F198" s="35">
        <v>100</v>
      </c>
      <c r="G198" s="35">
        <v>1</v>
      </c>
      <c r="H198" s="35">
        <f>F198*G198</f>
        <v>100</v>
      </c>
      <c r="J198" s="40"/>
      <c r="K198" s="76"/>
      <c r="L198" s="42"/>
    </row>
    <row r="199" spans="1:13">
      <c r="A199" s="1" t="s">
        <v>190</v>
      </c>
      <c r="B199" s="33">
        <v>2</v>
      </c>
      <c r="C199" s="34" t="str">
        <f t="shared" ref="C199:C208" si="2">B$194&amp;B$195&amp;"0"&amp;B199</f>
        <v>CABC02</v>
      </c>
      <c r="D199" s="35" t="s">
        <v>178</v>
      </c>
      <c r="E199" s="64" t="s">
        <v>191</v>
      </c>
      <c r="F199" s="35"/>
      <c r="G199" s="35"/>
      <c r="H199" s="35"/>
      <c r="J199" s="40"/>
      <c r="K199" s="76"/>
      <c r="L199" s="42"/>
    </row>
    <row r="200" spans="1:13" ht="64">
      <c r="C200" s="34"/>
      <c r="D200" s="35"/>
      <c r="E200" s="102" t="s">
        <v>192</v>
      </c>
      <c r="F200" s="44"/>
      <c r="G200" s="44"/>
      <c r="H200" s="44"/>
      <c r="J200" s="40"/>
      <c r="K200" s="76"/>
      <c r="L200" s="42"/>
    </row>
    <row r="201" spans="1:13" ht="25" customHeight="1">
      <c r="C201" s="34"/>
      <c r="D201" s="35"/>
      <c r="E201" s="46"/>
      <c r="F201" s="35">
        <v>100</v>
      </c>
      <c r="G201" s="35">
        <v>1</v>
      </c>
      <c r="H201" s="35">
        <f>F201*G201</f>
        <v>100</v>
      </c>
      <c r="J201" s="40"/>
      <c r="K201" s="76"/>
      <c r="L201" s="42"/>
    </row>
    <row r="202" spans="1:13">
      <c r="A202" s="1" t="s">
        <v>193</v>
      </c>
      <c r="B202" s="33">
        <v>3</v>
      </c>
      <c r="C202" s="34" t="str">
        <f t="shared" si="2"/>
        <v>CABC03</v>
      </c>
      <c r="D202" s="35" t="s">
        <v>178</v>
      </c>
      <c r="E202" s="64" t="s">
        <v>194</v>
      </c>
      <c r="F202" s="35"/>
      <c r="G202" s="35"/>
      <c r="H202" s="35"/>
      <c r="J202" s="40"/>
      <c r="K202" s="76"/>
      <c r="L202" s="42"/>
    </row>
    <row r="203" spans="1:13">
      <c r="C203" s="34"/>
      <c r="D203" s="35"/>
      <c r="E203" s="80" t="s">
        <v>195</v>
      </c>
      <c r="F203" s="44"/>
      <c r="G203" s="44"/>
      <c r="H203" s="44"/>
      <c r="I203" s="1"/>
      <c r="J203" s="33"/>
      <c r="K203" s="76"/>
      <c r="L203" s="42"/>
    </row>
    <row r="204" spans="1:13" ht="25" customHeight="1">
      <c r="C204" s="34"/>
      <c r="D204" s="35"/>
      <c r="F204" s="35">
        <v>50</v>
      </c>
      <c r="G204" s="35">
        <v>1</v>
      </c>
      <c r="H204" s="35">
        <f>F204*G204</f>
        <v>50</v>
      </c>
      <c r="I204" s="1"/>
      <c r="J204" s="33"/>
      <c r="K204" s="76"/>
      <c r="L204" s="42"/>
    </row>
    <row r="205" spans="1:13">
      <c r="A205" s="1" t="s">
        <v>196</v>
      </c>
      <c r="B205" s="33">
        <v>4</v>
      </c>
      <c r="C205" s="34" t="str">
        <f t="shared" si="2"/>
        <v>CABC04</v>
      </c>
      <c r="D205" s="35" t="s">
        <v>178</v>
      </c>
      <c r="E205" s="64" t="s">
        <v>197</v>
      </c>
      <c r="F205" s="35"/>
      <c r="G205" s="35"/>
      <c r="H205" s="35"/>
      <c r="J205" s="40"/>
      <c r="K205" s="76"/>
      <c r="L205" s="42"/>
    </row>
    <row r="206" spans="1:13">
      <c r="C206" s="34"/>
      <c r="D206" s="35"/>
      <c r="E206" s="80" t="s">
        <v>198</v>
      </c>
      <c r="F206" s="44"/>
      <c r="G206" s="44"/>
      <c r="H206" s="44"/>
      <c r="J206" s="40"/>
      <c r="K206" s="76"/>
      <c r="L206" s="42"/>
    </row>
    <row r="207" spans="1:13" ht="25" customHeight="1">
      <c r="C207" s="34"/>
      <c r="D207" s="35"/>
      <c r="F207" s="35">
        <v>160</v>
      </c>
      <c r="G207" s="35">
        <v>1</v>
      </c>
      <c r="H207" s="35">
        <f>F207*G207</f>
        <v>160</v>
      </c>
      <c r="J207" s="40"/>
      <c r="K207" s="76"/>
      <c r="L207" s="42"/>
    </row>
    <row r="208" spans="1:13" ht="19">
      <c r="A208" s="1" t="s">
        <v>199</v>
      </c>
      <c r="B208" s="33">
        <v>5</v>
      </c>
      <c r="C208" s="34" t="str">
        <f t="shared" si="2"/>
        <v>CABC05</v>
      </c>
      <c r="D208" s="35" t="s">
        <v>178</v>
      </c>
      <c r="E208" s="109" t="s">
        <v>200</v>
      </c>
      <c r="F208" s="35"/>
      <c r="G208" s="35"/>
      <c r="H208" s="35"/>
      <c r="I208" s="110"/>
      <c r="J208" s="40"/>
      <c r="K208" s="111"/>
      <c r="L208" s="42"/>
    </row>
    <row r="209" spans="1:13" ht="32">
      <c r="C209" s="34"/>
      <c r="D209" s="35"/>
      <c r="E209" s="112" t="s">
        <v>201</v>
      </c>
      <c r="F209" s="44"/>
      <c r="G209" s="44"/>
      <c r="H209" s="44"/>
      <c r="I209" s="110"/>
      <c r="J209" s="40"/>
      <c r="K209" s="111"/>
      <c r="L209" s="42"/>
    </row>
    <row r="210" spans="1:13" ht="25" customHeight="1">
      <c r="C210" s="34"/>
      <c r="D210" s="35"/>
      <c r="E210" s="48"/>
      <c r="F210" s="35">
        <v>300</v>
      </c>
      <c r="G210" s="35">
        <v>1</v>
      </c>
      <c r="H210" s="35">
        <f>F210*G210</f>
        <v>300</v>
      </c>
      <c r="I210" s="110"/>
      <c r="J210" s="40"/>
      <c r="K210" s="111"/>
      <c r="L210" s="42"/>
    </row>
    <row r="211" spans="1:13" s="13" customFormat="1" ht="17">
      <c r="A211" s="8" t="s">
        <v>202</v>
      </c>
      <c r="B211" s="9" t="s">
        <v>203</v>
      </c>
      <c r="C211" s="10" t="s">
        <v>203</v>
      </c>
      <c r="D211" s="11"/>
      <c r="E211" s="12" t="s">
        <v>204</v>
      </c>
      <c r="F211" s="11"/>
      <c r="G211" s="11"/>
      <c r="H211" s="11"/>
      <c r="I211" s="8"/>
      <c r="K211" s="107"/>
      <c r="L211" s="14"/>
      <c r="M211" s="108"/>
    </row>
    <row r="212" spans="1:13">
      <c r="A212" s="1" t="s">
        <v>205</v>
      </c>
      <c r="B212" s="33">
        <v>1</v>
      </c>
      <c r="C212" s="34" t="str">
        <f>B211&amp;"0"&amp;B212</f>
        <v>MEC01</v>
      </c>
      <c r="D212" s="35" t="s">
        <v>13</v>
      </c>
      <c r="E212" s="64" t="s">
        <v>206</v>
      </c>
      <c r="J212" s="40"/>
      <c r="K212" s="76"/>
      <c r="L212" s="42"/>
    </row>
    <row r="213" spans="1:13" ht="48">
      <c r="B213"/>
      <c r="C213" s="34"/>
      <c r="D213" s="35"/>
      <c r="E213" s="43" t="s">
        <v>207</v>
      </c>
      <c r="F213" s="104"/>
      <c r="G213" s="104"/>
      <c r="H213" s="104"/>
      <c r="J213" s="40"/>
      <c r="K213" s="76"/>
      <c r="L213" s="42"/>
    </row>
    <row r="214" spans="1:13" ht="25" customHeight="1">
      <c r="B214"/>
      <c r="C214" s="34"/>
      <c r="D214" s="35"/>
      <c r="E214" s="67"/>
      <c r="F214" s="35">
        <v>1</v>
      </c>
      <c r="G214" s="35">
        <v>1</v>
      </c>
      <c r="H214" s="35">
        <f>F214*G214</f>
        <v>1</v>
      </c>
      <c r="J214" s="40"/>
      <c r="K214" s="76"/>
      <c r="L214" s="42"/>
    </row>
    <row r="215" spans="1:13">
      <c r="A215" s="1" t="s">
        <v>208</v>
      </c>
      <c r="B215" s="33">
        <v>2</v>
      </c>
      <c r="C215" s="34" t="str">
        <f>B$211&amp;"0"&amp;B215</f>
        <v>MEC02</v>
      </c>
      <c r="D215" s="35" t="s">
        <v>13</v>
      </c>
      <c r="E215" s="64" t="s">
        <v>209</v>
      </c>
      <c r="F215" s="35"/>
      <c r="G215" s="35"/>
      <c r="H215" s="35"/>
      <c r="I215" s="113"/>
      <c r="J215" s="114"/>
      <c r="K215" s="76"/>
      <c r="L215" s="42"/>
    </row>
    <row r="216" spans="1:13" ht="32">
      <c r="B216"/>
      <c r="C216" s="34"/>
      <c r="D216" s="35"/>
      <c r="E216" s="43" t="s">
        <v>210</v>
      </c>
      <c r="F216" s="44"/>
      <c r="G216" s="44"/>
      <c r="H216" s="44"/>
      <c r="I216" s="114"/>
      <c r="J216" s="40"/>
      <c r="K216" s="76"/>
      <c r="L216" s="42"/>
    </row>
    <row r="217" spans="1:13" ht="25" customHeight="1">
      <c r="B217"/>
      <c r="C217" s="34"/>
      <c r="D217" s="35"/>
      <c r="E217" s="67"/>
      <c r="F217" s="35">
        <v>1</v>
      </c>
      <c r="G217" s="35">
        <v>18</v>
      </c>
      <c r="H217" s="35">
        <f>F217*G217</f>
        <v>18</v>
      </c>
      <c r="I217" s="114"/>
      <c r="J217" s="40"/>
      <c r="K217" s="76"/>
      <c r="L217" s="42"/>
    </row>
    <row r="218" spans="1:13">
      <c r="A218" s="1" t="s">
        <v>211</v>
      </c>
      <c r="B218" s="33">
        <v>3</v>
      </c>
      <c r="C218" s="34" t="str">
        <f>B$211&amp;"0"&amp;B218</f>
        <v>MEC03</v>
      </c>
      <c r="D218" s="35" t="s">
        <v>13</v>
      </c>
      <c r="E218" s="64" t="s">
        <v>212</v>
      </c>
      <c r="F218" s="35"/>
      <c r="G218" s="35"/>
      <c r="H218" s="35"/>
      <c r="J218" s="40"/>
      <c r="K218" s="76"/>
      <c r="L218" s="42"/>
    </row>
    <row r="219" spans="1:13" ht="48">
      <c r="B219"/>
      <c r="C219" s="34"/>
      <c r="D219" s="35"/>
      <c r="E219" s="112" t="s">
        <v>213</v>
      </c>
      <c r="F219" s="44"/>
      <c r="G219" s="44"/>
      <c r="H219" s="44"/>
      <c r="I219" s="90"/>
      <c r="J219" s="115"/>
      <c r="K219" s="111"/>
      <c r="L219" s="42"/>
    </row>
    <row r="220" spans="1:13" ht="25" customHeight="1">
      <c r="B220"/>
      <c r="C220" s="34"/>
      <c r="D220" s="35"/>
      <c r="E220" s="48"/>
      <c r="F220" s="35">
        <v>1</v>
      </c>
      <c r="G220" s="35">
        <v>25</v>
      </c>
      <c r="H220" s="35">
        <f>F220*G220</f>
        <v>25</v>
      </c>
      <c r="I220" s="90"/>
      <c r="J220" s="115"/>
      <c r="K220" s="111"/>
      <c r="L220" s="42"/>
    </row>
    <row r="221" spans="1:13" s="13" customFormat="1" ht="17">
      <c r="A221" s="8" t="s">
        <v>214</v>
      </c>
      <c r="B221" s="9" t="s">
        <v>215</v>
      </c>
      <c r="C221" s="10" t="s">
        <v>215</v>
      </c>
      <c r="D221" s="11"/>
      <c r="E221" s="12" t="s">
        <v>216</v>
      </c>
      <c r="F221" s="11"/>
      <c r="G221" s="11"/>
      <c r="H221" s="11"/>
      <c r="J221" s="107"/>
      <c r="K221" s="14"/>
      <c r="L221" s="108"/>
    </row>
    <row r="222" spans="1:13" s="22" customFormat="1">
      <c r="A222" s="15" t="s">
        <v>217</v>
      </c>
      <c r="B222" s="23" t="s">
        <v>171</v>
      </c>
      <c r="C222" s="17" t="s">
        <v>218</v>
      </c>
      <c r="D222" s="20"/>
      <c r="E222" s="19" t="s">
        <v>219</v>
      </c>
      <c r="F222" s="20"/>
      <c r="G222" s="20"/>
      <c r="H222" s="20"/>
      <c r="J222" s="72"/>
      <c r="K222" s="24"/>
      <c r="L222" s="73"/>
    </row>
    <row r="223" spans="1:13">
      <c r="B223" s="33">
        <v>1</v>
      </c>
      <c r="C223" s="34" t="str">
        <f>B$221&amp;B$222&amp;"0"&amp;B223</f>
        <v>INSTEL01</v>
      </c>
      <c r="D223" s="35" t="s">
        <v>13</v>
      </c>
      <c r="E223" s="64" t="s">
        <v>220</v>
      </c>
      <c r="J223" s="40"/>
      <c r="K223" s="76"/>
      <c r="L223" s="42"/>
    </row>
    <row r="224" spans="1:13">
      <c r="C224" s="34"/>
      <c r="D224" s="35"/>
      <c r="E224" s="80" t="s">
        <v>221</v>
      </c>
      <c r="F224" s="104"/>
      <c r="G224" s="104"/>
      <c r="H224" s="104"/>
      <c r="J224" s="40"/>
      <c r="K224" s="76"/>
      <c r="L224" s="42"/>
    </row>
    <row r="225" spans="1:12" ht="25" customHeight="1">
      <c r="C225" s="34"/>
      <c r="D225" s="35"/>
      <c r="F225" s="35">
        <v>1</v>
      </c>
      <c r="G225" s="35">
        <v>18</v>
      </c>
      <c r="H225" s="35">
        <f>F225*G225</f>
        <v>18</v>
      </c>
      <c r="J225" s="40"/>
      <c r="K225" s="76"/>
      <c r="L225" s="42"/>
    </row>
    <row r="226" spans="1:12">
      <c r="B226" s="33">
        <v>2</v>
      </c>
      <c r="C226" s="34" t="str">
        <f>B$221&amp;B$222&amp;"0"&amp;B226</f>
        <v>INSTEL02</v>
      </c>
      <c r="D226" s="35" t="s">
        <v>13</v>
      </c>
      <c r="E226" s="64" t="s">
        <v>222</v>
      </c>
      <c r="F226" s="35"/>
      <c r="G226" s="35"/>
      <c r="H226" s="35"/>
      <c r="J226" s="40"/>
      <c r="K226" s="76"/>
      <c r="L226" s="42"/>
    </row>
    <row r="227" spans="1:12" ht="80">
      <c r="B227"/>
      <c r="C227" s="34"/>
      <c r="D227" s="35"/>
      <c r="E227" s="80" t="s">
        <v>223</v>
      </c>
      <c r="F227" s="44"/>
      <c r="G227" s="44"/>
      <c r="H227" s="44"/>
      <c r="J227" s="40"/>
      <c r="K227" s="76"/>
      <c r="L227" s="42"/>
    </row>
    <row r="228" spans="1:12" ht="25" customHeight="1">
      <c r="B228"/>
      <c r="C228" s="34"/>
      <c r="D228" s="35"/>
      <c r="F228" s="35">
        <v>1</v>
      </c>
      <c r="G228" s="35">
        <v>21</v>
      </c>
      <c r="H228" s="35">
        <f>F228*G228</f>
        <v>21</v>
      </c>
      <c r="J228" s="40"/>
      <c r="K228" s="76"/>
      <c r="L228" s="42"/>
    </row>
    <row r="229" spans="1:12">
      <c r="B229" s="33">
        <v>3</v>
      </c>
      <c r="C229" s="34" t="str">
        <f>B$221&amp;B$222&amp;"0"&amp;B229</f>
        <v>INSTEL03</v>
      </c>
      <c r="D229" s="35" t="s">
        <v>13</v>
      </c>
      <c r="E229" s="64" t="s">
        <v>224</v>
      </c>
      <c r="F229" s="35"/>
      <c r="G229" s="116"/>
      <c r="H229" s="116"/>
      <c r="J229" s="40"/>
      <c r="K229" s="76"/>
      <c r="L229" s="42"/>
    </row>
    <row r="230" spans="1:12" ht="48">
      <c r="B230"/>
      <c r="C230" s="34"/>
      <c r="D230" s="35"/>
      <c r="E230" s="80" t="s">
        <v>225</v>
      </c>
      <c r="F230" s="44"/>
      <c r="G230" s="117"/>
      <c r="H230" s="117"/>
      <c r="J230" s="40"/>
      <c r="K230" s="76"/>
      <c r="L230" s="42"/>
    </row>
    <row r="231" spans="1:12" ht="25" customHeight="1">
      <c r="B231"/>
      <c r="C231" s="34"/>
      <c r="D231" s="35"/>
      <c r="F231" s="35">
        <v>1</v>
      </c>
      <c r="G231" s="35">
        <v>1</v>
      </c>
      <c r="H231" s="35">
        <f>F231*G231</f>
        <v>1</v>
      </c>
      <c r="J231" s="40"/>
      <c r="K231" s="76"/>
      <c r="L231" s="42"/>
    </row>
    <row r="232" spans="1:12" s="22" customFormat="1">
      <c r="A232" s="15" t="s">
        <v>226</v>
      </c>
      <c r="B232" s="23" t="s">
        <v>152</v>
      </c>
      <c r="C232" s="17" t="s">
        <v>227</v>
      </c>
      <c r="D232" s="20"/>
      <c r="E232" s="19" t="s">
        <v>228</v>
      </c>
      <c r="F232" s="20"/>
      <c r="G232" s="20"/>
      <c r="H232" s="20"/>
      <c r="J232" s="72"/>
      <c r="K232" s="24"/>
      <c r="L232" s="73"/>
    </row>
    <row r="233" spans="1:12">
      <c r="B233" s="33">
        <v>1</v>
      </c>
      <c r="C233" s="34" t="str">
        <f>B$221&amp;B$232&amp;"0"&amp;B233</f>
        <v>INSTL01</v>
      </c>
      <c r="D233" s="35" t="s">
        <v>13</v>
      </c>
      <c r="E233" s="118" t="s">
        <v>229</v>
      </c>
      <c r="J233" s="40"/>
      <c r="K233" s="76"/>
      <c r="L233" s="42"/>
    </row>
    <row r="234" spans="1:12" ht="64">
      <c r="C234" s="34"/>
      <c r="D234" s="35"/>
      <c r="E234" s="103" t="s">
        <v>230</v>
      </c>
      <c r="F234" s="104"/>
      <c r="G234" s="104"/>
      <c r="H234" s="104"/>
      <c r="J234" s="40"/>
      <c r="K234" s="76"/>
      <c r="L234" s="42"/>
    </row>
    <row r="235" spans="1:12" ht="25" customHeight="1">
      <c r="C235" s="34"/>
      <c r="D235" s="35"/>
      <c r="E235" s="119"/>
      <c r="F235" s="35">
        <v>1</v>
      </c>
      <c r="G235" s="35">
        <v>12</v>
      </c>
      <c r="H235" s="35">
        <f>F235*G235</f>
        <v>12</v>
      </c>
      <c r="J235" s="40"/>
      <c r="K235" s="76"/>
      <c r="L235" s="42"/>
    </row>
    <row r="236" spans="1:12">
      <c r="B236" s="33">
        <v>2</v>
      </c>
      <c r="C236" s="34" t="str">
        <f>B$221&amp;B$232&amp;"0"&amp;B236</f>
        <v>INSTL02</v>
      </c>
      <c r="D236" s="35" t="s">
        <v>13</v>
      </c>
      <c r="E236" s="64" t="s">
        <v>231</v>
      </c>
      <c r="F236" s="35"/>
      <c r="G236" s="35"/>
      <c r="H236" s="35"/>
      <c r="J236" s="40"/>
      <c r="K236" s="76"/>
      <c r="L236" s="42"/>
    </row>
    <row r="237" spans="1:12" ht="48">
      <c r="C237" s="34"/>
      <c r="D237" s="35"/>
      <c r="E237" s="80" t="s">
        <v>232</v>
      </c>
      <c r="F237" s="44"/>
      <c r="G237" s="44"/>
      <c r="H237" s="44"/>
      <c r="J237" s="40"/>
      <c r="K237" s="76"/>
      <c r="L237" s="42"/>
    </row>
    <row r="238" spans="1:12" ht="25" customHeight="1">
      <c r="C238" s="34"/>
      <c r="D238" s="35"/>
      <c r="F238" s="35">
        <v>1</v>
      </c>
      <c r="G238" s="35">
        <v>1</v>
      </c>
      <c r="H238" s="35">
        <f>F238*G238</f>
        <v>1</v>
      </c>
      <c r="J238" s="40"/>
      <c r="K238" s="76"/>
      <c r="L238" s="42"/>
    </row>
    <row r="239" spans="1:12">
      <c r="B239" s="33">
        <v>3</v>
      </c>
      <c r="C239" s="34" t="str">
        <f>B$221&amp;B$232&amp;"0"&amp;B239</f>
        <v>INSTL03</v>
      </c>
      <c r="D239" s="35" t="s">
        <v>13</v>
      </c>
      <c r="E239" s="64" t="s">
        <v>233</v>
      </c>
      <c r="F239" s="35"/>
      <c r="G239" s="35"/>
      <c r="H239" s="35"/>
      <c r="J239" s="40"/>
      <c r="K239" s="76"/>
      <c r="L239" s="42"/>
    </row>
    <row r="240" spans="1:12" ht="32">
      <c r="C240" s="34"/>
      <c r="D240" s="35"/>
      <c r="E240" s="80" t="s">
        <v>234</v>
      </c>
      <c r="F240" s="44"/>
      <c r="G240" s="44"/>
      <c r="H240" s="44"/>
      <c r="J240" s="40"/>
      <c r="K240" s="76"/>
      <c r="L240" s="42"/>
    </row>
    <row r="241" spans="1:12" ht="25" customHeight="1">
      <c r="C241" s="34"/>
      <c r="D241" s="35"/>
      <c r="F241" s="35">
        <v>1</v>
      </c>
      <c r="G241" s="35">
        <v>43</v>
      </c>
      <c r="H241" s="35">
        <f>F241*G241</f>
        <v>43</v>
      </c>
      <c r="J241" s="40"/>
      <c r="K241" s="76"/>
      <c r="L241" s="42"/>
    </row>
    <row r="242" spans="1:12" s="22" customFormat="1">
      <c r="A242" s="15" t="s">
        <v>235</v>
      </c>
      <c r="B242" s="23" t="s">
        <v>91</v>
      </c>
      <c r="C242" s="17" t="s">
        <v>236</v>
      </c>
      <c r="D242" s="20"/>
      <c r="E242" s="120" t="s">
        <v>237</v>
      </c>
      <c r="F242" s="20"/>
      <c r="G242" s="20"/>
      <c r="H242" s="20"/>
      <c r="J242" s="72"/>
      <c r="K242" s="24"/>
      <c r="L242" s="73"/>
    </row>
    <row r="243" spans="1:12">
      <c r="B243" s="33">
        <v>1</v>
      </c>
      <c r="C243" s="34" t="str">
        <f>B221&amp;B242&amp;"0"&amp;B243</f>
        <v>INSTLOX01</v>
      </c>
      <c r="D243" s="35" t="s">
        <v>13</v>
      </c>
      <c r="E243" s="121" t="s">
        <v>238</v>
      </c>
      <c r="J243" s="40"/>
      <c r="K243" s="76"/>
      <c r="L243" s="42"/>
    </row>
    <row r="244" spans="1:12" ht="80">
      <c r="C244" s="34"/>
      <c r="D244" s="35"/>
      <c r="E244" s="122" t="s">
        <v>239</v>
      </c>
      <c r="F244" s="44"/>
      <c r="G244" s="44"/>
      <c r="H244" s="123"/>
      <c r="I244" s="124"/>
      <c r="J244" s="115"/>
      <c r="K244" s="111"/>
      <c r="L244" s="42"/>
    </row>
    <row r="245" spans="1:12" ht="25" customHeight="1">
      <c r="C245" s="34"/>
      <c r="D245" s="35"/>
      <c r="E245" s="125"/>
      <c r="F245" s="35">
        <v>1</v>
      </c>
      <c r="G245" s="35">
        <v>195</v>
      </c>
      <c r="H245" s="35">
        <f>F245*G245</f>
        <v>195</v>
      </c>
      <c r="I245" s="124"/>
      <c r="J245" s="115"/>
      <c r="K245" s="111"/>
      <c r="L245" s="42"/>
    </row>
    <row r="246" spans="1:12" s="22" customFormat="1" ht="19">
      <c r="A246" s="15" t="s">
        <v>240</v>
      </c>
      <c r="B246" s="23" t="s">
        <v>138</v>
      </c>
      <c r="C246" s="17" t="s">
        <v>241</v>
      </c>
      <c r="D246" s="20"/>
      <c r="E246" s="126" t="s">
        <v>242</v>
      </c>
      <c r="F246" s="20"/>
      <c r="G246" s="20"/>
      <c r="H246" s="127"/>
      <c r="I246" s="128"/>
      <c r="J246" s="129"/>
      <c r="K246" s="130"/>
      <c r="L246" s="73"/>
    </row>
    <row r="247" spans="1:12" ht="19">
      <c r="B247" s="33">
        <v>1</v>
      </c>
      <c r="C247" s="34" t="str">
        <f>B$221&amp;B246&amp;"0"&amp;B247</f>
        <v>INSTAD01</v>
      </c>
      <c r="D247" s="35" t="s">
        <v>13</v>
      </c>
      <c r="E247" s="131" t="s">
        <v>243</v>
      </c>
      <c r="I247" s="124"/>
      <c r="J247" s="115"/>
      <c r="K247" s="111"/>
      <c r="L247" s="42"/>
    </row>
    <row r="248" spans="1:12" ht="32">
      <c r="C248" s="34"/>
      <c r="D248" s="35"/>
      <c r="E248" s="122" t="s">
        <v>244</v>
      </c>
      <c r="F248" s="44"/>
      <c r="G248" s="44"/>
      <c r="H248" s="123"/>
      <c r="I248" s="124"/>
      <c r="J248" s="115"/>
      <c r="K248" s="111"/>
      <c r="L248" s="42"/>
    </row>
    <row r="249" spans="1:12" ht="25" customHeight="1">
      <c r="C249" s="34"/>
      <c r="D249" s="35"/>
      <c r="E249" s="125"/>
      <c r="F249" s="35">
        <v>1</v>
      </c>
      <c r="G249" s="35">
        <v>9</v>
      </c>
      <c r="H249" s="132">
        <f>F249*G249</f>
        <v>9</v>
      </c>
      <c r="I249" s="124"/>
      <c r="J249" s="115"/>
      <c r="K249" s="111"/>
      <c r="L249" s="42"/>
    </row>
    <row r="250" spans="1:12" s="22" customFormat="1" ht="25" customHeight="1">
      <c r="A250" s="15">
        <v>4.5</v>
      </c>
      <c r="B250" s="23" t="s">
        <v>245</v>
      </c>
      <c r="C250" s="17" t="s">
        <v>246</v>
      </c>
      <c r="D250" s="20"/>
      <c r="E250" s="133"/>
      <c r="F250" s="20"/>
      <c r="G250" s="20"/>
      <c r="H250" s="134"/>
      <c r="I250" s="128"/>
      <c r="J250" s="129"/>
      <c r="K250" s="130"/>
      <c r="L250" s="73"/>
    </row>
    <row r="251" spans="1:12" ht="25" customHeight="1">
      <c r="C251" s="34" t="s">
        <v>247</v>
      </c>
      <c r="D251" s="35" t="s">
        <v>13</v>
      </c>
      <c r="E251" s="131" t="s">
        <v>248</v>
      </c>
      <c r="F251" s="35"/>
      <c r="G251" s="35"/>
      <c r="H251" s="132"/>
      <c r="I251" s="124"/>
      <c r="J251" s="115"/>
      <c r="K251" s="111"/>
      <c r="L251" s="42"/>
    </row>
    <row r="252" spans="1:12" ht="47.25" customHeight="1">
      <c r="C252" s="34"/>
      <c r="D252" s="35"/>
      <c r="E252" s="122" t="s">
        <v>249</v>
      </c>
      <c r="F252" s="135"/>
      <c r="G252" s="135"/>
      <c r="H252" s="135"/>
      <c r="I252" s="124"/>
      <c r="J252" s="115"/>
      <c r="K252" s="111"/>
      <c r="L252" s="42"/>
    </row>
    <row r="253" spans="1:12" ht="25" customHeight="1">
      <c r="C253" s="34"/>
      <c r="D253" s="35"/>
      <c r="E253" s="125"/>
      <c r="F253" s="35">
        <v>1</v>
      </c>
      <c r="G253" s="35">
        <v>1</v>
      </c>
      <c r="H253" s="132">
        <f>F253*G253</f>
        <v>1</v>
      </c>
      <c r="I253" s="124"/>
      <c r="J253" s="115"/>
      <c r="K253" s="111"/>
      <c r="L253" s="42"/>
    </row>
    <row r="254" spans="1:12" s="13" customFormat="1" ht="19">
      <c r="A254" s="136" t="s">
        <v>250</v>
      </c>
      <c r="B254" s="9" t="s">
        <v>251</v>
      </c>
      <c r="C254" s="10" t="s">
        <v>251</v>
      </c>
      <c r="D254" s="11"/>
      <c r="E254" s="137" t="s">
        <v>252</v>
      </c>
      <c r="F254" s="11"/>
      <c r="G254" s="11"/>
      <c r="H254" s="138"/>
      <c r="I254" s="139"/>
      <c r="J254" s="140"/>
      <c r="K254" s="141"/>
      <c r="L254" s="108"/>
    </row>
    <row r="255" spans="1:12">
      <c r="B255" s="33">
        <v>1</v>
      </c>
      <c r="C255" s="34" t="str">
        <f>B254&amp;"0"&amp;B255</f>
        <v>FUS01</v>
      </c>
      <c r="D255" s="35" t="s">
        <v>13</v>
      </c>
      <c r="E255" s="131" t="s">
        <v>253</v>
      </c>
      <c r="I255" s="142"/>
      <c r="J255" s="40"/>
      <c r="K255" s="76"/>
      <c r="L255" s="42"/>
    </row>
    <row r="256" spans="1:12" ht="32">
      <c r="C256" s="34"/>
      <c r="D256" s="35"/>
      <c r="E256" s="122" t="s">
        <v>254</v>
      </c>
      <c r="F256" s="44"/>
      <c r="G256" s="44"/>
      <c r="H256" s="123"/>
      <c r="I256" s="124"/>
      <c r="J256" s="115"/>
      <c r="K256" s="111"/>
      <c r="L256" s="42"/>
    </row>
    <row r="257" spans="1:13" ht="25" customHeight="1">
      <c r="C257" s="34"/>
      <c r="D257" s="35"/>
      <c r="E257" s="125"/>
      <c r="F257" s="35">
        <v>1</v>
      </c>
      <c r="G257" s="35">
        <v>38</v>
      </c>
      <c r="H257" s="132">
        <f>F257*G257</f>
        <v>38</v>
      </c>
      <c r="I257" s="124"/>
      <c r="J257" s="115"/>
      <c r="K257" s="111"/>
      <c r="L257" s="42"/>
    </row>
    <row r="258" spans="1:13" s="13" customFormat="1" ht="17">
      <c r="A258" s="8" t="s">
        <v>255</v>
      </c>
      <c r="B258" s="9" t="s">
        <v>256</v>
      </c>
      <c r="C258" s="10" t="s">
        <v>256</v>
      </c>
      <c r="D258" s="11"/>
      <c r="E258" s="12" t="s">
        <v>257</v>
      </c>
      <c r="F258" s="11"/>
      <c r="G258" s="11"/>
      <c r="H258" s="11"/>
      <c r="I258" s="8"/>
      <c r="K258" s="107"/>
      <c r="L258" s="14"/>
      <c r="M258" s="108"/>
    </row>
    <row r="259" spans="1:13" ht="32">
      <c r="B259" s="33">
        <v>1</v>
      </c>
      <c r="C259" s="34" t="str">
        <f>B$258&amp;"0"&amp;B259</f>
        <v>MOT01</v>
      </c>
      <c r="D259" s="35" t="s">
        <v>13</v>
      </c>
      <c r="E259" s="143" t="s">
        <v>258</v>
      </c>
      <c r="F259" s="104"/>
      <c r="G259" s="104"/>
      <c r="H259" s="104"/>
      <c r="J259" s="40"/>
      <c r="K259" s="76"/>
      <c r="L259" s="42"/>
    </row>
    <row r="260" spans="1:13" ht="25" customHeight="1">
      <c r="C260" s="34"/>
      <c r="D260" s="35"/>
      <c r="F260" s="35">
        <v>1</v>
      </c>
      <c r="G260" s="35">
        <v>7</v>
      </c>
      <c r="H260" s="35">
        <f>F260*G260</f>
        <v>7</v>
      </c>
      <c r="J260" s="40"/>
      <c r="K260" s="76"/>
      <c r="L260" s="42"/>
    </row>
    <row r="261" spans="1:13" ht="32">
      <c r="B261" s="33">
        <v>2</v>
      </c>
      <c r="C261" s="34" t="str">
        <f>B$258&amp;"0"&amp;B261</f>
        <v>MOT02</v>
      </c>
      <c r="D261" s="35" t="s">
        <v>13</v>
      </c>
      <c r="E261" s="64" t="s">
        <v>259</v>
      </c>
      <c r="F261" s="35"/>
      <c r="G261" s="35"/>
      <c r="H261" s="35"/>
      <c r="J261" s="40"/>
      <c r="K261" s="76"/>
      <c r="L261" s="42"/>
    </row>
    <row r="262" spans="1:13">
      <c r="C262" s="34"/>
      <c r="D262" s="35"/>
      <c r="E262" s="80" t="s">
        <v>260</v>
      </c>
      <c r="F262" s="44"/>
      <c r="G262" s="44"/>
      <c r="H262" s="44"/>
      <c r="J262" s="40"/>
      <c r="K262" s="76"/>
      <c r="L262" s="42"/>
    </row>
    <row r="263" spans="1:13" ht="25" customHeight="1">
      <c r="C263" s="34"/>
      <c r="D263" s="35"/>
      <c r="F263" s="35">
        <v>1</v>
      </c>
      <c r="G263" s="35">
        <v>9</v>
      </c>
      <c r="H263" s="35">
        <f>F263*G263</f>
        <v>9</v>
      </c>
      <c r="J263" s="40"/>
      <c r="K263" s="76"/>
      <c r="L263" s="42"/>
    </row>
    <row r="264" spans="1:13" s="13" customFormat="1" ht="17">
      <c r="A264" s="8" t="s">
        <v>261</v>
      </c>
      <c r="B264" s="9" t="s">
        <v>262</v>
      </c>
      <c r="C264" s="10" t="s">
        <v>262</v>
      </c>
      <c r="D264" s="11"/>
      <c r="E264" s="12" t="s">
        <v>263</v>
      </c>
      <c r="F264" s="11"/>
      <c r="G264" s="11"/>
      <c r="H264" s="11"/>
      <c r="I264" s="8"/>
      <c r="K264" s="107"/>
      <c r="L264" s="14"/>
      <c r="M264" s="108"/>
    </row>
    <row r="265" spans="1:13" s="22" customFormat="1">
      <c r="A265" s="15"/>
      <c r="B265" s="23" t="s">
        <v>264</v>
      </c>
      <c r="C265" s="17" t="s">
        <v>265</v>
      </c>
      <c r="D265" s="20"/>
      <c r="E265" s="19" t="s">
        <v>266</v>
      </c>
      <c r="F265" s="20"/>
      <c r="G265" s="20"/>
      <c r="H265" s="20"/>
      <c r="I265" s="15"/>
      <c r="K265" s="72"/>
      <c r="L265" s="24"/>
      <c r="M265" s="73"/>
    </row>
    <row r="266" spans="1:13">
      <c r="B266" s="33">
        <v>1</v>
      </c>
      <c r="C266" s="34" t="str">
        <f>B$264&amp;B$265&amp;"0"&amp;B266</f>
        <v>ENGSOF01</v>
      </c>
      <c r="D266" s="35" t="s">
        <v>13</v>
      </c>
      <c r="E266" s="64" t="s">
        <v>267</v>
      </c>
      <c r="J266" s="40"/>
      <c r="K266" s="76"/>
      <c r="L266" s="42"/>
    </row>
    <row r="267" spans="1:13" ht="161">
      <c r="A267" s="144"/>
      <c r="C267" s="3"/>
      <c r="D267" s="4"/>
      <c r="E267" s="145" t="s">
        <v>268</v>
      </c>
      <c r="F267" s="44"/>
      <c r="G267" s="44"/>
      <c r="H267" s="93"/>
      <c r="I267" s="90"/>
      <c r="J267" s="115"/>
      <c r="K267" s="111"/>
      <c r="L267" s="42"/>
    </row>
    <row r="268" spans="1:13" ht="25" customHeight="1">
      <c r="A268" s="144"/>
      <c r="C268" s="3"/>
      <c r="D268" s="4"/>
      <c r="E268" s="46"/>
      <c r="F268" s="35">
        <v>1</v>
      </c>
      <c r="G268" s="35">
        <v>1</v>
      </c>
      <c r="H268" s="35">
        <f>F268*G268</f>
        <v>1</v>
      </c>
      <c r="I268" s="90"/>
      <c r="J268" s="115"/>
      <c r="K268" s="111"/>
      <c r="L268" s="42"/>
    </row>
    <row r="269" spans="1:13" ht="19">
      <c r="A269" s="144"/>
      <c r="B269" s="33">
        <v>2</v>
      </c>
      <c r="C269" s="34" t="str">
        <f>B$264&amp;B$265&amp;"0"&amp;B269</f>
        <v>ENGSOF02</v>
      </c>
      <c r="D269" s="4" t="s">
        <v>13</v>
      </c>
      <c r="E269" s="36" t="s">
        <v>269</v>
      </c>
      <c r="F269" s="35"/>
      <c r="G269" s="35"/>
      <c r="H269" s="35"/>
      <c r="I269" s="90"/>
      <c r="J269" s="115"/>
      <c r="K269" s="111"/>
      <c r="L269" s="42"/>
    </row>
    <row r="270" spans="1:13" ht="128">
      <c r="A270" s="144"/>
      <c r="C270" s="3"/>
      <c r="D270" s="4"/>
      <c r="E270" s="102" t="s">
        <v>270</v>
      </c>
      <c r="F270" s="44"/>
      <c r="G270" s="44"/>
      <c r="H270" s="44"/>
      <c r="I270" s="90"/>
      <c r="J270" s="115"/>
      <c r="K270" s="111"/>
      <c r="L270" s="42"/>
    </row>
    <row r="271" spans="1:13" ht="25" customHeight="1">
      <c r="A271" s="144"/>
      <c r="C271" s="3"/>
      <c r="D271" s="4"/>
      <c r="E271" s="46"/>
      <c r="F271" s="35">
        <v>1</v>
      </c>
      <c r="G271" s="35">
        <v>1</v>
      </c>
      <c r="H271" s="35">
        <f>G271*F271</f>
        <v>1</v>
      </c>
      <c r="I271" s="90"/>
      <c r="J271" s="115"/>
      <c r="K271" s="111"/>
      <c r="L271" s="42"/>
    </row>
    <row r="272" spans="1:13">
      <c r="B272" s="33" t="s">
        <v>271</v>
      </c>
      <c r="C272" s="17" t="s">
        <v>272</v>
      </c>
      <c r="D272" s="20"/>
      <c r="E272" s="19" t="s">
        <v>273</v>
      </c>
      <c r="F272" s="20"/>
      <c r="G272" s="20"/>
      <c r="H272" s="20"/>
      <c r="L272" s="76"/>
    </row>
    <row r="273" spans="1:16" ht="19">
      <c r="B273" s="33">
        <v>1</v>
      </c>
      <c r="C273" s="34" t="str">
        <f>B$264&amp;B$272&amp;"0"&amp;B273</f>
        <v>ENGPF01</v>
      </c>
      <c r="D273" s="35" t="s">
        <v>13</v>
      </c>
      <c r="E273" s="36" t="s">
        <v>273</v>
      </c>
      <c r="I273" s="146"/>
      <c r="K273" s="147"/>
    </row>
    <row r="274" spans="1:16" ht="32">
      <c r="C274" s="3"/>
      <c r="D274" s="4"/>
      <c r="E274" s="112" t="s">
        <v>274</v>
      </c>
      <c r="F274" s="44"/>
      <c r="G274" s="44"/>
      <c r="H274" s="44"/>
      <c r="I274" s="146"/>
      <c r="K274" s="147"/>
    </row>
    <row r="275" spans="1:16" ht="25" customHeight="1">
      <c r="C275" s="148"/>
      <c r="D275" s="149"/>
      <c r="E275" s="64"/>
      <c r="F275" s="35">
        <v>1</v>
      </c>
      <c r="G275" s="35">
        <v>1</v>
      </c>
      <c r="H275" s="35">
        <f>F275*G275</f>
        <v>1</v>
      </c>
      <c r="I275" s="146"/>
      <c r="K275" s="150"/>
    </row>
    <row r="276" spans="1:16" s="158" customFormat="1" ht="21">
      <c r="A276" s="151" t="s">
        <v>275</v>
      </c>
      <c r="B276" s="152" t="s">
        <v>276</v>
      </c>
      <c r="C276" s="153" t="s">
        <v>276</v>
      </c>
      <c r="D276" s="154"/>
      <c r="E276" s="155" t="s">
        <v>277</v>
      </c>
      <c r="F276" s="156"/>
      <c r="G276" s="156"/>
      <c r="H276" s="156"/>
      <c r="I276" s="157"/>
      <c r="K276" s="159"/>
      <c r="L276" s="160"/>
    </row>
    <row r="277" spans="1:16" ht="21">
      <c r="C277" s="34" t="s">
        <v>278</v>
      </c>
      <c r="D277" s="37" t="s">
        <v>13</v>
      </c>
      <c r="E277" s="64" t="s">
        <v>279</v>
      </c>
      <c r="I277" s="146"/>
      <c r="K277" s="150"/>
    </row>
    <row r="278" spans="1:16" ht="32">
      <c r="C278" s="34"/>
      <c r="D278" s="149"/>
      <c r="E278" s="80" t="s">
        <v>280</v>
      </c>
      <c r="F278" s="135"/>
      <c r="G278" s="135"/>
      <c r="H278" s="135"/>
      <c r="I278" s="146"/>
      <c r="K278" s="150"/>
    </row>
    <row r="279" spans="1:16" ht="25" customHeight="1">
      <c r="C279" s="34"/>
      <c r="D279" s="149"/>
      <c r="E279" s="64"/>
      <c r="F279" s="35">
        <v>1</v>
      </c>
      <c r="G279" s="35">
        <v>1</v>
      </c>
      <c r="H279" s="35">
        <v>1</v>
      </c>
      <c r="I279" s="146"/>
      <c r="K279" s="150"/>
    </row>
    <row r="280" spans="1:16" s="158" customFormat="1" ht="17">
      <c r="A280" s="151" t="s">
        <v>281</v>
      </c>
      <c r="B280" s="152" t="s">
        <v>282</v>
      </c>
      <c r="C280" s="161" t="s">
        <v>282</v>
      </c>
      <c r="D280" s="162"/>
      <c r="E280" s="155" t="s">
        <v>283</v>
      </c>
      <c r="F280" s="162"/>
      <c r="G280" s="162"/>
      <c r="H280" s="162"/>
      <c r="K280" s="152"/>
      <c r="L280" s="163"/>
    </row>
    <row r="281" spans="1:16">
      <c r="B281" s="33">
        <v>1</v>
      </c>
      <c r="C281" s="164" t="s">
        <v>284</v>
      </c>
      <c r="D281" s="37" t="s">
        <v>13</v>
      </c>
      <c r="E281" s="64" t="s">
        <v>283</v>
      </c>
      <c r="I281" s="165"/>
      <c r="K281" s="76"/>
    </row>
    <row r="282" spans="1:16">
      <c r="E282" s="80" t="s">
        <v>285</v>
      </c>
      <c r="F282" s="104"/>
      <c r="G282" s="104"/>
      <c r="H282" s="104"/>
      <c r="L282"/>
    </row>
    <row r="283" spans="1:16" s="40" customFormat="1" ht="25" customHeight="1">
      <c r="A283" s="166"/>
      <c r="B283" s="33"/>
      <c r="C283" s="164"/>
      <c r="D283" s="37"/>
      <c r="E283" s="66"/>
      <c r="F283" s="35">
        <v>1</v>
      </c>
      <c r="G283" s="35">
        <v>1</v>
      </c>
      <c r="H283" s="35">
        <v>1</v>
      </c>
      <c r="I283" s="167"/>
      <c r="J283" s="167"/>
      <c r="K283" s="168"/>
      <c r="M283"/>
      <c r="N283"/>
      <c r="O283"/>
      <c r="P283"/>
    </row>
    <row r="286" spans="1:16">
      <c r="E286" s="169"/>
      <c r="F286" s="170"/>
      <c r="G286" s="170"/>
    </row>
  </sheetData>
  <autoFilter ref="A1:P284" xr:uid="{41623B31-A9CF-492D-906D-2E03E2B98122}"/>
  <pageMargins left="0.70866141732283472" right="0.70866141732283472" top="0.74803149606299213" bottom="0.74803149606299213" header="0.31496062992125984" footer="0.31496062992125984"/>
  <pageSetup paperSize="9" scale="22"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D9B3EB-11A6-1E48-A380-E92F3EB9D815}">
  <sheetPr>
    <tabColor theme="4" tint="0.39997558519241921"/>
    <pageSetUpPr fitToPage="1"/>
  </sheetPr>
  <dimension ref="B1:M197"/>
  <sheetViews>
    <sheetView topLeftCell="A67" zoomScaleNormal="100" zoomScaleSheetLayoutView="100" workbookViewId="0">
      <selection activeCell="E285" sqref="E285"/>
    </sheetView>
  </sheetViews>
  <sheetFormatPr baseColWidth="10" defaultColWidth="11" defaultRowHeight="16"/>
  <cols>
    <col min="2" max="2" width="13.33203125" style="202" customWidth="1"/>
    <col min="3" max="3" width="10.33203125" style="114" customWidth="1"/>
    <col min="4" max="4" width="61.6640625" style="208" customWidth="1"/>
    <col min="5" max="5" width="9.6640625" style="69" hidden="1" customWidth="1"/>
    <col min="6" max="6" width="13.6640625" style="33" hidden="1" customWidth="1"/>
    <col min="7" max="7" width="11" style="33" customWidth="1"/>
    <col min="8" max="8" width="15.1640625" style="33" bestFit="1" customWidth="1"/>
    <col min="9" max="9" width="15.1640625" style="40" bestFit="1" customWidth="1"/>
    <col min="11" max="11" width="15.33203125" bestFit="1" customWidth="1"/>
    <col min="13" max="13" width="40.6640625" customWidth="1"/>
  </cols>
  <sheetData>
    <row r="1" spans="2:11">
      <c r="B1" s="171" t="s">
        <v>286</v>
      </c>
      <c r="C1" s="172"/>
      <c r="D1" s="173"/>
      <c r="E1" s="174" t="s">
        <v>287</v>
      </c>
      <c r="F1" s="23"/>
      <c r="G1" s="23" t="s">
        <v>288</v>
      </c>
      <c r="I1" s="76"/>
    </row>
    <row r="2" spans="2:11" ht="17">
      <c r="B2" s="175" t="s">
        <v>0</v>
      </c>
      <c r="C2" s="176" t="s">
        <v>289</v>
      </c>
      <c r="D2" s="177" t="s">
        <v>290</v>
      </c>
      <c r="E2" s="178" t="s">
        <v>291</v>
      </c>
      <c r="F2" s="179"/>
      <c r="G2" s="179" t="s">
        <v>291</v>
      </c>
      <c r="H2" s="6"/>
      <c r="I2" s="7"/>
      <c r="J2" s="6"/>
      <c r="K2" s="6"/>
    </row>
    <row r="3" spans="2:11" ht="17">
      <c r="B3" s="180" t="s">
        <v>292</v>
      </c>
      <c r="C3" s="181" t="s">
        <v>13</v>
      </c>
      <c r="D3" s="182" t="s">
        <v>293</v>
      </c>
      <c r="E3" s="183">
        <v>139.30000000000001</v>
      </c>
      <c r="F3" s="184"/>
      <c r="G3" s="183">
        <v>139.30000000000001</v>
      </c>
      <c r="H3" s="40"/>
      <c r="I3" s="41"/>
      <c r="J3" s="42"/>
    </row>
    <row r="4" spans="2:11" ht="17">
      <c r="B4" s="180" t="s">
        <v>294</v>
      </c>
      <c r="C4" s="181" t="s">
        <v>13</v>
      </c>
      <c r="D4" s="182" t="s">
        <v>19</v>
      </c>
      <c r="E4" s="183">
        <v>317.74400000000003</v>
      </c>
      <c r="F4" s="185">
        <f>E4/(1-30%)</f>
        <v>453.92000000000007</v>
      </c>
      <c r="G4" s="185">
        <f>F4-(F4*25%)</f>
        <v>340.44000000000005</v>
      </c>
      <c r="H4" s="40"/>
      <c r="I4" s="41"/>
      <c r="J4" s="42"/>
    </row>
    <row r="5" spans="2:11" ht="17">
      <c r="B5" s="180" t="s">
        <v>295</v>
      </c>
      <c r="C5" s="181" t="s">
        <v>13</v>
      </c>
      <c r="D5" s="182" t="s">
        <v>22</v>
      </c>
      <c r="E5" s="183">
        <v>315</v>
      </c>
      <c r="F5" s="185">
        <f>E5/(1-30%)</f>
        <v>450.00000000000006</v>
      </c>
      <c r="G5" s="185">
        <v>450</v>
      </c>
      <c r="H5" s="40"/>
      <c r="I5" s="41"/>
      <c r="J5" s="42"/>
    </row>
    <row r="6" spans="2:11">
      <c r="B6" s="180" t="s">
        <v>296</v>
      </c>
      <c r="C6" s="186" t="s">
        <v>13</v>
      </c>
      <c r="D6" s="187" t="s">
        <v>68</v>
      </c>
      <c r="E6" s="188">
        <v>63.17</v>
      </c>
      <c r="F6" s="189">
        <f t="shared" ref="F6" si="0">E6/(1-30%)</f>
        <v>90.242857142857147</v>
      </c>
      <c r="G6" s="189">
        <f t="shared" ref="G6:G64" si="1">F6-(F6*25%)</f>
        <v>67.682142857142864</v>
      </c>
      <c r="H6" s="40"/>
      <c r="I6" s="41"/>
      <c r="J6" s="42"/>
    </row>
    <row r="7" spans="2:11">
      <c r="B7" s="180" t="s">
        <v>297</v>
      </c>
      <c r="C7" s="186"/>
      <c r="D7" s="187"/>
      <c r="E7" s="188"/>
      <c r="F7" s="189"/>
      <c r="G7" s="189"/>
      <c r="H7" s="40"/>
      <c r="I7" s="41"/>
      <c r="J7" s="42"/>
    </row>
    <row r="8" spans="2:11" ht="17">
      <c r="B8" s="180" t="s">
        <v>298</v>
      </c>
      <c r="C8" s="181" t="s">
        <v>13</v>
      </c>
      <c r="D8" s="182" t="s">
        <v>25</v>
      </c>
      <c r="E8" s="183">
        <v>107.83500000000001</v>
      </c>
      <c r="F8" s="185">
        <f t="shared" ref="F8:F64" si="2">E8/(1-30%)</f>
        <v>154.05000000000001</v>
      </c>
      <c r="G8" s="185">
        <f t="shared" si="1"/>
        <v>115.53750000000001</v>
      </c>
      <c r="H8" s="40"/>
      <c r="I8" s="41"/>
      <c r="J8" s="42"/>
    </row>
    <row r="9" spans="2:11" ht="17">
      <c r="B9" s="180" t="s">
        <v>299</v>
      </c>
      <c r="C9" s="181" t="s">
        <v>13</v>
      </c>
      <c r="D9" s="182" t="s">
        <v>300</v>
      </c>
      <c r="E9" s="183">
        <v>145.46700000000001</v>
      </c>
      <c r="F9" s="185">
        <f t="shared" si="2"/>
        <v>207.81000000000003</v>
      </c>
      <c r="G9" s="185">
        <f t="shared" si="1"/>
        <v>155.85750000000002</v>
      </c>
      <c r="H9" s="40"/>
      <c r="I9" s="41"/>
      <c r="J9" s="42"/>
    </row>
    <row r="10" spans="2:11">
      <c r="B10" s="180" t="s">
        <v>301</v>
      </c>
      <c r="C10" s="186" t="s">
        <v>13</v>
      </c>
      <c r="D10" s="187" t="s">
        <v>31</v>
      </c>
      <c r="E10" s="188">
        <v>14</v>
      </c>
      <c r="F10" s="185"/>
      <c r="G10" s="188">
        <v>14</v>
      </c>
      <c r="H10" s="40"/>
      <c r="I10" s="41"/>
      <c r="J10" s="42"/>
    </row>
    <row r="11" spans="2:11">
      <c r="B11" s="180" t="s">
        <v>302</v>
      </c>
      <c r="C11" s="186"/>
      <c r="D11" s="187"/>
      <c r="E11" s="188"/>
      <c r="F11" s="185"/>
      <c r="G11" s="188"/>
      <c r="H11" s="40"/>
      <c r="I11" s="41"/>
      <c r="J11" s="42"/>
    </row>
    <row r="12" spans="2:11">
      <c r="B12" s="180" t="s">
        <v>303</v>
      </c>
      <c r="C12" s="186"/>
      <c r="D12" s="187"/>
      <c r="E12" s="188"/>
      <c r="F12" s="185"/>
      <c r="G12" s="188"/>
      <c r="H12" s="40"/>
      <c r="I12" s="41"/>
      <c r="J12" s="42"/>
    </row>
    <row r="13" spans="2:11">
      <c r="B13" s="180" t="s">
        <v>304</v>
      </c>
      <c r="C13" s="186"/>
      <c r="D13" s="187"/>
      <c r="E13" s="188"/>
      <c r="F13" s="185"/>
      <c r="G13" s="188"/>
      <c r="H13" s="40"/>
      <c r="I13" s="41"/>
      <c r="J13" s="42"/>
    </row>
    <row r="14" spans="2:11" ht="17">
      <c r="B14" s="180" t="s">
        <v>305</v>
      </c>
      <c r="C14" s="181" t="s">
        <v>13</v>
      </c>
      <c r="D14" s="182" t="s">
        <v>306</v>
      </c>
      <c r="E14" s="183">
        <v>4.1144999999999996</v>
      </c>
      <c r="F14" s="185"/>
      <c r="G14" s="183">
        <v>4.1144999999999996</v>
      </c>
      <c r="H14" s="40"/>
      <c r="I14" s="41"/>
      <c r="J14" s="42"/>
    </row>
    <row r="15" spans="2:11" ht="17">
      <c r="B15" s="180" t="s">
        <v>307</v>
      </c>
      <c r="C15" s="181" t="s">
        <v>13</v>
      </c>
      <c r="D15" s="182" t="s">
        <v>308</v>
      </c>
      <c r="E15" s="183">
        <v>132.22</v>
      </c>
      <c r="F15" s="185"/>
      <c r="G15" s="183">
        <v>132.22</v>
      </c>
      <c r="H15" s="40"/>
      <c r="I15" s="41"/>
      <c r="J15" s="42"/>
    </row>
    <row r="16" spans="2:11" ht="17">
      <c r="B16" s="180" t="s">
        <v>309</v>
      </c>
      <c r="C16" s="181" t="s">
        <v>13</v>
      </c>
      <c r="D16" s="182" t="s">
        <v>39</v>
      </c>
      <c r="E16" s="183">
        <v>10.923999999999999</v>
      </c>
      <c r="F16" s="185"/>
      <c r="G16" s="183">
        <v>10.923999999999999</v>
      </c>
      <c r="H16" s="40"/>
      <c r="I16" s="41"/>
      <c r="J16" s="42"/>
    </row>
    <row r="17" spans="2:10" ht="17">
      <c r="B17" s="180" t="s">
        <v>310</v>
      </c>
      <c r="C17" s="181" t="s">
        <v>13</v>
      </c>
      <c r="D17" s="182" t="s">
        <v>41</v>
      </c>
      <c r="E17" s="183">
        <v>8.3850000000000016</v>
      </c>
      <c r="F17" s="185"/>
      <c r="G17" s="183">
        <v>8.3850000000000016</v>
      </c>
      <c r="H17" s="40"/>
      <c r="I17" s="41"/>
      <c r="J17" s="42"/>
    </row>
    <row r="18" spans="2:10" ht="17">
      <c r="B18" s="180" t="s">
        <v>311</v>
      </c>
      <c r="C18" s="181" t="s">
        <v>13</v>
      </c>
      <c r="D18" s="182" t="s">
        <v>44</v>
      </c>
      <c r="E18" s="183">
        <v>2.4759000000000002</v>
      </c>
      <c r="F18" s="185"/>
      <c r="G18" s="183">
        <v>2.4759000000000002</v>
      </c>
      <c r="H18" s="40"/>
      <c r="I18" s="41"/>
      <c r="J18" s="42"/>
    </row>
    <row r="19" spans="2:10" ht="17">
      <c r="B19" s="180" t="s">
        <v>312</v>
      </c>
      <c r="C19" s="181" t="s">
        <v>13</v>
      </c>
      <c r="D19" s="182" t="s">
        <v>46</v>
      </c>
      <c r="E19" s="183">
        <v>27.68</v>
      </c>
      <c r="F19" s="185"/>
      <c r="G19" s="183">
        <v>27.68</v>
      </c>
      <c r="H19" s="40"/>
      <c r="I19" s="41"/>
      <c r="J19" s="42"/>
    </row>
    <row r="20" spans="2:10" ht="17">
      <c r="B20" s="180" t="s">
        <v>313</v>
      </c>
      <c r="C20" s="181" t="s">
        <v>13</v>
      </c>
      <c r="D20" s="182" t="s">
        <v>49</v>
      </c>
      <c r="E20" s="183">
        <v>3.8544999999999998</v>
      </c>
      <c r="F20" s="185"/>
      <c r="G20" s="183">
        <v>3.8544999999999998</v>
      </c>
      <c r="H20" s="40"/>
      <c r="I20" s="41"/>
      <c r="J20" s="42"/>
    </row>
    <row r="21" spans="2:10" ht="17">
      <c r="B21" s="180" t="s">
        <v>314</v>
      </c>
      <c r="C21" s="181" t="s">
        <v>13</v>
      </c>
      <c r="D21" s="182" t="s">
        <v>51</v>
      </c>
      <c r="E21" s="183">
        <v>2.98</v>
      </c>
      <c r="F21" s="185"/>
      <c r="G21" s="183">
        <v>2.98</v>
      </c>
      <c r="H21" s="40"/>
      <c r="I21" s="41"/>
      <c r="J21" s="42"/>
    </row>
    <row r="22" spans="2:10" ht="17">
      <c r="B22" s="180" t="s">
        <v>315</v>
      </c>
      <c r="C22" s="181" t="s">
        <v>13</v>
      </c>
      <c r="D22" s="182" t="s">
        <v>53</v>
      </c>
      <c r="E22" s="183">
        <v>150</v>
      </c>
      <c r="F22" s="185"/>
      <c r="G22" s="183">
        <v>150</v>
      </c>
      <c r="H22" s="40"/>
      <c r="I22" s="41"/>
      <c r="J22" s="42"/>
    </row>
    <row r="23" spans="2:10">
      <c r="B23" s="190" t="s">
        <v>316</v>
      </c>
      <c r="C23" s="186" t="s">
        <v>13</v>
      </c>
      <c r="D23" s="191" t="s">
        <v>62</v>
      </c>
      <c r="E23" s="192">
        <v>14.425000000000001</v>
      </c>
      <c r="F23" s="185"/>
      <c r="G23" s="192">
        <v>14.425000000000001</v>
      </c>
      <c r="H23" s="40"/>
      <c r="I23" s="41"/>
      <c r="J23" s="42"/>
    </row>
    <row r="24" spans="2:10">
      <c r="B24" s="190"/>
      <c r="C24" s="186"/>
      <c r="D24" s="191"/>
      <c r="E24" s="192"/>
      <c r="F24" s="185"/>
      <c r="G24" s="192"/>
      <c r="H24" s="40"/>
      <c r="I24" s="41"/>
      <c r="J24" s="42"/>
    </row>
    <row r="25" spans="2:10">
      <c r="B25" s="180" t="s">
        <v>317</v>
      </c>
      <c r="C25" s="186" t="s">
        <v>13</v>
      </c>
      <c r="D25" s="193" t="s">
        <v>65</v>
      </c>
      <c r="E25" s="192">
        <v>63.167999999999992</v>
      </c>
      <c r="F25" s="185">
        <f t="shared" si="2"/>
        <v>90.24</v>
      </c>
      <c r="G25" s="188">
        <f t="shared" si="1"/>
        <v>67.679999999999993</v>
      </c>
      <c r="H25" s="40"/>
      <c r="I25" s="41"/>
      <c r="J25" s="42"/>
    </row>
    <row r="26" spans="2:10">
      <c r="B26" s="180" t="s">
        <v>318</v>
      </c>
      <c r="C26" s="186"/>
      <c r="D26" s="193"/>
      <c r="E26" s="192"/>
      <c r="F26" s="185"/>
      <c r="G26" s="188"/>
      <c r="H26" s="40"/>
      <c r="I26" s="41"/>
      <c r="J26" s="42"/>
    </row>
    <row r="27" spans="2:10">
      <c r="B27" s="180" t="s">
        <v>319</v>
      </c>
      <c r="C27" s="186" t="s">
        <v>13</v>
      </c>
      <c r="D27" s="193" t="s">
        <v>320</v>
      </c>
      <c r="E27" s="194">
        <v>8.7550000000000008</v>
      </c>
      <c r="F27" s="185"/>
      <c r="G27" s="192">
        <v>8.7550000000000008</v>
      </c>
      <c r="H27" s="40"/>
      <c r="I27" s="41"/>
      <c r="J27" s="42"/>
    </row>
    <row r="28" spans="2:10">
      <c r="B28" s="180" t="s">
        <v>321</v>
      </c>
      <c r="C28" s="186"/>
      <c r="D28" s="193"/>
      <c r="E28" s="194"/>
      <c r="F28" s="185"/>
      <c r="G28" s="192"/>
      <c r="H28" s="40"/>
      <c r="I28" s="41"/>
      <c r="J28" s="42"/>
    </row>
    <row r="29" spans="2:10">
      <c r="B29" s="180" t="s">
        <v>322</v>
      </c>
      <c r="C29" s="186" t="s">
        <v>13</v>
      </c>
      <c r="D29" s="193" t="s">
        <v>75</v>
      </c>
      <c r="E29" s="192">
        <v>7.7420000000000009</v>
      </c>
      <c r="F29" s="185"/>
      <c r="G29" s="192">
        <v>7.7420000000000009</v>
      </c>
      <c r="H29" s="40"/>
      <c r="I29" s="41"/>
      <c r="J29" s="42"/>
    </row>
    <row r="30" spans="2:10">
      <c r="B30" s="180" t="s">
        <v>323</v>
      </c>
      <c r="C30" s="186"/>
      <c r="D30" s="193"/>
      <c r="E30" s="192"/>
      <c r="F30" s="185"/>
      <c r="G30" s="192"/>
      <c r="H30" s="40"/>
      <c r="I30" s="41"/>
      <c r="J30" s="42"/>
    </row>
    <row r="31" spans="2:10">
      <c r="B31" s="180" t="s">
        <v>324</v>
      </c>
      <c r="C31" s="186"/>
      <c r="D31" s="193"/>
      <c r="E31" s="192"/>
      <c r="F31" s="185"/>
      <c r="G31" s="192"/>
      <c r="H31" s="40"/>
      <c r="I31" s="41"/>
      <c r="J31" s="42"/>
    </row>
    <row r="32" spans="2:10">
      <c r="B32" s="180" t="s">
        <v>325</v>
      </c>
      <c r="C32" s="186" t="s">
        <v>13</v>
      </c>
      <c r="D32" s="193" t="s">
        <v>78</v>
      </c>
      <c r="E32" s="192">
        <v>5.65</v>
      </c>
      <c r="F32" s="185"/>
      <c r="G32" s="192">
        <v>5.65</v>
      </c>
      <c r="H32" s="40"/>
      <c r="I32" s="41"/>
      <c r="J32" s="42"/>
    </row>
    <row r="33" spans="2:13">
      <c r="B33" s="180" t="s">
        <v>326</v>
      </c>
      <c r="C33" s="186"/>
      <c r="D33" s="193"/>
      <c r="E33" s="192"/>
      <c r="F33" s="185"/>
      <c r="G33" s="192"/>
      <c r="H33" s="40"/>
      <c r="I33" s="41"/>
      <c r="J33" s="42"/>
    </row>
    <row r="34" spans="2:13">
      <c r="B34" s="180" t="s">
        <v>327</v>
      </c>
      <c r="C34" s="186"/>
      <c r="D34" s="193"/>
      <c r="E34" s="192"/>
      <c r="F34" s="185"/>
      <c r="G34" s="192"/>
      <c r="H34" s="40"/>
      <c r="I34" s="41"/>
      <c r="J34" s="42"/>
    </row>
    <row r="35" spans="2:13">
      <c r="B35" s="180" t="s">
        <v>328</v>
      </c>
      <c r="C35" s="181" t="s">
        <v>13</v>
      </c>
      <c r="D35" s="195" t="s">
        <v>329</v>
      </c>
      <c r="E35" s="194">
        <v>13.96</v>
      </c>
      <c r="F35" s="185"/>
      <c r="G35" s="194">
        <v>13.96</v>
      </c>
      <c r="H35" s="40"/>
      <c r="I35" s="41"/>
      <c r="J35" s="42"/>
    </row>
    <row r="36" spans="2:13">
      <c r="B36" s="180" t="s">
        <v>330</v>
      </c>
      <c r="C36" s="181" t="s">
        <v>13</v>
      </c>
      <c r="D36" s="196" t="s">
        <v>93</v>
      </c>
      <c r="E36" s="194">
        <v>41.349000000000004</v>
      </c>
      <c r="F36" s="185">
        <f t="shared" si="2"/>
        <v>59.070000000000007</v>
      </c>
      <c r="G36" s="185">
        <f t="shared" si="1"/>
        <v>44.302500000000009</v>
      </c>
      <c r="H36" s="40"/>
      <c r="I36" s="42"/>
      <c r="J36" s="42"/>
      <c r="M36" s="38"/>
    </row>
    <row r="37" spans="2:13">
      <c r="B37" s="180" t="s">
        <v>331</v>
      </c>
      <c r="C37" s="181" t="s">
        <v>13</v>
      </c>
      <c r="D37" s="196" t="s">
        <v>332</v>
      </c>
      <c r="E37" s="194">
        <v>59.716999999999999</v>
      </c>
      <c r="F37" s="185">
        <f t="shared" si="2"/>
        <v>85.31</v>
      </c>
      <c r="G37" s="185">
        <f t="shared" si="1"/>
        <v>63.982500000000002</v>
      </c>
      <c r="H37" s="40"/>
      <c r="I37" s="42"/>
      <c r="J37" s="42"/>
    </row>
    <row r="38" spans="2:13">
      <c r="B38" s="180" t="s">
        <v>333</v>
      </c>
      <c r="C38" s="181" t="s">
        <v>13</v>
      </c>
      <c r="D38" s="196" t="s">
        <v>334</v>
      </c>
      <c r="E38" s="194">
        <v>0.91</v>
      </c>
      <c r="F38" s="185">
        <f t="shared" si="2"/>
        <v>1.3</v>
      </c>
      <c r="G38" s="185">
        <f t="shared" si="1"/>
        <v>0.97500000000000009</v>
      </c>
      <c r="H38" s="40"/>
      <c r="I38" s="42"/>
      <c r="J38" s="42"/>
    </row>
    <row r="39" spans="2:13">
      <c r="B39" s="180" t="s">
        <v>335</v>
      </c>
      <c r="C39" s="181" t="s">
        <v>13</v>
      </c>
      <c r="D39" s="196" t="s">
        <v>99</v>
      </c>
      <c r="E39" s="194">
        <v>297.82900000000001</v>
      </c>
      <c r="F39" s="185">
        <f t="shared" si="2"/>
        <v>425.47</v>
      </c>
      <c r="G39" s="185">
        <f t="shared" si="1"/>
        <v>319.10250000000002</v>
      </c>
      <c r="H39" s="40"/>
      <c r="I39" s="42"/>
      <c r="J39" s="42"/>
    </row>
    <row r="40" spans="2:13">
      <c r="B40" s="180" t="s">
        <v>336</v>
      </c>
      <c r="C40" s="181" t="s">
        <v>13</v>
      </c>
      <c r="D40" s="196" t="s">
        <v>337</v>
      </c>
      <c r="E40" s="194">
        <v>52.829000000000001</v>
      </c>
      <c r="F40" s="185">
        <f t="shared" si="2"/>
        <v>75.47</v>
      </c>
      <c r="G40" s="185">
        <f t="shared" si="1"/>
        <v>56.602499999999999</v>
      </c>
      <c r="H40" s="40"/>
      <c r="I40" s="42"/>
      <c r="J40" s="42"/>
    </row>
    <row r="41" spans="2:13">
      <c r="B41" s="180" t="s">
        <v>338</v>
      </c>
      <c r="C41" s="181" t="s">
        <v>13</v>
      </c>
      <c r="D41" s="196" t="s">
        <v>103</v>
      </c>
      <c r="E41" s="194">
        <v>143.47899999999998</v>
      </c>
      <c r="F41" s="185">
        <f t="shared" si="2"/>
        <v>204.97</v>
      </c>
      <c r="G41" s="185">
        <f t="shared" si="1"/>
        <v>153.72749999999999</v>
      </c>
      <c r="H41" s="40"/>
      <c r="I41" s="42"/>
      <c r="J41" s="42"/>
    </row>
    <row r="42" spans="2:13">
      <c r="B42" s="180" t="s">
        <v>339</v>
      </c>
      <c r="C42" s="181" t="s">
        <v>13</v>
      </c>
      <c r="D42" s="196" t="s">
        <v>340</v>
      </c>
      <c r="E42" s="194">
        <v>190.63799999999998</v>
      </c>
      <c r="F42" s="185">
        <f t="shared" si="2"/>
        <v>272.33999999999997</v>
      </c>
      <c r="G42" s="185">
        <f t="shared" si="1"/>
        <v>204.255</v>
      </c>
      <c r="H42" s="40"/>
      <c r="I42" s="42"/>
      <c r="J42" s="42"/>
    </row>
    <row r="43" spans="2:13">
      <c r="B43" s="180" t="s">
        <v>341</v>
      </c>
      <c r="C43" s="181" t="s">
        <v>13</v>
      </c>
      <c r="D43" s="196" t="s">
        <v>342</v>
      </c>
      <c r="E43" s="194">
        <v>8.729000000000001</v>
      </c>
      <c r="F43" s="185">
        <f t="shared" si="2"/>
        <v>12.470000000000002</v>
      </c>
      <c r="G43" s="185">
        <f t="shared" si="1"/>
        <v>9.3525000000000027</v>
      </c>
      <c r="H43" s="40"/>
      <c r="I43" s="42"/>
      <c r="J43" s="42"/>
    </row>
    <row r="44" spans="2:13">
      <c r="B44" s="180" t="s">
        <v>343</v>
      </c>
      <c r="C44" s="181" t="s">
        <v>13</v>
      </c>
      <c r="D44" s="196" t="s">
        <v>344</v>
      </c>
      <c r="E44" s="194">
        <v>63.742000000000004</v>
      </c>
      <c r="F44" s="185">
        <f t="shared" si="2"/>
        <v>91.060000000000016</v>
      </c>
      <c r="G44" s="185">
        <f t="shared" si="1"/>
        <v>68.295000000000016</v>
      </c>
      <c r="H44" s="40"/>
      <c r="I44" s="42"/>
      <c r="J44" s="42"/>
    </row>
    <row r="45" spans="2:13">
      <c r="B45" s="180" t="s">
        <v>345</v>
      </c>
      <c r="C45" s="181" t="s">
        <v>13</v>
      </c>
      <c r="D45" s="196" t="s">
        <v>111</v>
      </c>
      <c r="E45" s="194">
        <v>41.349000000000004</v>
      </c>
      <c r="F45" s="185">
        <f t="shared" si="2"/>
        <v>59.070000000000007</v>
      </c>
      <c r="G45" s="185">
        <f t="shared" si="1"/>
        <v>44.302500000000009</v>
      </c>
      <c r="H45" s="40"/>
      <c r="I45" s="42"/>
      <c r="J45" s="42"/>
    </row>
    <row r="46" spans="2:13">
      <c r="B46" s="180" t="s">
        <v>346</v>
      </c>
      <c r="C46" s="181" t="s">
        <v>13</v>
      </c>
      <c r="D46" s="196" t="s">
        <v>113</v>
      </c>
      <c r="E46" s="194">
        <v>44.597000000000001</v>
      </c>
      <c r="F46" s="185">
        <f t="shared" si="2"/>
        <v>63.710000000000008</v>
      </c>
      <c r="G46" s="185">
        <f t="shared" si="1"/>
        <v>47.782500000000006</v>
      </c>
      <c r="H46" s="40"/>
      <c r="I46" s="42"/>
      <c r="J46" s="42"/>
    </row>
    <row r="47" spans="2:13">
      <c r="B47" s="180" t="s">
        <v>347</v>
      </c>
      <c r="C47" s="181" t="s">
        <v>13</v>
      </c>
      <c r="D47" s="197" t="s">
        <v>348</v>
      </c>
      <c r="E47" s="194">
        <v>25.77</v>
      </c>
      <c r="F47" s="185"/>
      <c r="G47" s="194">
        <v>25.77</v>
      </c>
      <c r="H47" s="39"/>
      <c r="I47" s="42"/>
      <c r="J47" s="41"/>
    </row>
    <row r="48" spans="2:13">
      <c r="B48" s="180" t="s">
        <v>349</v>
      </c>
      <c r="C48" s="181" t="s">
        <v>13</v>
      </c>
      <c r="D48" s="196" t="s">
        <v>121</v>
      </c>
      <c r="E48" s="194">
        <v>70.433999999999997</v>
      </c>
      <c r="F48" s="185">
        <f t="shared" si="2"/>
        <v>100.62</v>
      </c>
      <c r="G48" s="185">
        <f t="shared" si="1"/>
        <v>75.465000000000003</v>
      </c>
      <c r="H48" s="39"/>
      <c r="I48" s="42"/>
      <c r="J48" s="41"/>
    </row>
    <row r="49" spans="2:10">
      <c r="B49" s="180" t="s">
        <v>350</v>
      </c>
      <c r="C49" s="181" t="s">
        <v>13</v>
      </c>
      <c r="D49" s="196" t="s">
        <v>125</v>
      </c>
      <c r="E49" s="194">
        <v>2.98</v>
      </c>
      <c r="F49" s="185"/>
      <c r="G49" s="194">
        <v>2.98</v>
      </c>
      <c r="H49" s="39"/>
      <c r="I49" s="42"/>
      <c r="J49" s="41"/>
    </row>
    <row r="50" spans="2:10">
      <c r="B50" s="180" t="s">
        <v>351</v>
      </c>
      <c r="C50" s="186" t="s">
        <v>13</v>
      </c>
      <c r="D50" s="193" t="s">
        <v>352</v>
      </c>
      <c r="E50" s="192">
        <v>0.34</v>
      </c>
      <c r="F50" s="185"/>
      <c r="G50" s="192">
        <v>0.34</v>
      </c>
      <c r="H50" s="39"/>
      <c r="I50" s="42"/>
      <c r="J50" s="41"/>
    </row>
    <row r="51" spans="2:10">
      <c r="B51" s="180" t="s">
        <v>353</v>
      </c>
      <c r="C51" s="186"/>
      <c r="D51" s="193"/>
      <c r="E51" s="192"/>
      <c r="F51" s="185"/>
      <c r="G51" s="192"/>
      <c r="H51" s="39"/>
      <c r="I51" s="42"/>
      <c r="J51" s="41"/>
    </row>
    <row r="52" spans="2:10">
      <c r="B52" s="180" t="s">
        <v>354</v>
      </c>
      <c r="C52" s="181" t="s">
        <v>13</v>
      </c>
      <c r="D52" s="197" t="s">
        <v>355</v>
      </c>
      <c r="E52" s="194">
        <v>3.45</v>
      </c>
      <c r="F52" s="185"/>
      <c r="G52" s="194">
        <f>E52</f>
        <v>3.45</v>
      </c>
      <c r="H52" s="39"/>
      <c r="I52" s="42"/>
      <c r="J52" s="41"/>
    </row>
    <row r="53" spans="2:10">
      <c r="B53" s="180" t="s">
        <v>356</v>
      </c>
      <c r="C53" s="181" t="s">
        <v>13</v>
      </c>
      <c r="D53" s="196" t="s">
        <v>357</v>
      </c>
      <c r="E53" s="194">
        <v>0.54600000000000004</v>
      </c>
      <c r="F53" s="185"/>
      <c r="G53" s="194">
        <v>0.54600000000000004</v>
      </c>
      <c r="H53" s="39"/>
      <c r="I53" s="42"/>
      <c r="J53" s="41"/>
    </row>
    <row r="54" spans="2:10" ht="32">
      <c r="B54" s="180" t="s">
        <v>358</v>
      </c>
      <c r="C54" s="181" t="s">
        <v>13</v>
      </c>
      <c r="D54" s="196" t="s">
        <v>359</v>
      </c>
      <c r="E54" s="194">
        <v>17.59</v>
      </c>
      <c r="F54" s="185"/>
      <c r="G54" s="194">
        <v>17.59</v>
      </c>
      <c r="H54" s="40"/>
      <c r="I54" s="41"/>
    </row>
    <row r="55" spans="2:10" ht="32">
      <c r="B55" s="180" t="s">
        <v>360</v>
      </c>
      <c r="C55" s="181" t="s">
        <v>13</v>
      </c>
      <c r="D55" s="195" t="s">
        <v>361</v>
      </c>
      <c r="E55" s="183">
        <v>1069.5</v>
      </c>
      <c r="F55" s="185"/>
      <c r="G55" s="183">
        <v>1396.5</v>
      </c>
      <c r="I55"/>
    </row>
    <row r="56" spans="2:10">
      <c r="B56" s="180" t="s">
        <v>362</v>
      </c>
      <c r="C56" s="181" t="s">
        <v>13</v>
      </c>
      <c r="D56" s="195" t="s">
        <v>363</v>
      </c>
      <c r="E56" s="194">
        <v>460.6</v>
      </c>
      <c r="F56" s="185"/>
      <c r="G56" s="194">
        <v>460.6</v>
      </c>
      <c r="I56" s="41"/>
      <c r="J56" s="42"/>
    </row>
    <row r="57" spans="2:10">
      <c r="B57" s="180" t="s">
        <v>364</v>
      </c>
      <c r="C57" s="181" t="s">
        <v>13</v>
      </c>
      <c r="D57" s="195" t="s">
        <v>167</v>
      </c>
      <c r="E57" s="194">
        <v>122.12</v>
      </c>
      <c r="F57" s="185"/>
      <c r="G57" s="194">
        <v>122.12</v>
      </c>
      <c r="I57" s="41"/>
      <c r="J57" s="42"/>
    </row>
    <row r="58" spans="2:10">
      <c r="B58" s="180" t="s">
        <v>365</v>
      </c>
      <c r="C58" s="181" t="s">
        <v>13</v>
      </c>
      <c r="D58" s="195" t="s">
        <v>168</v>
      </c>
      <c r="E58" s="194">
        <v>60.21</v>
      </c>
      <c r="F58" s="185"/>
      <c r="G58" s="194">
        <v>60.21</v>
      </c>
      <c r="I58" s="41"/>
      <c r="J58" s="42"/>
    </row>
    <row r="59" spans="2:10" ht="32">
      <c r="B59" s="180" t="s">
        <v>366</v>
      </c>
      <c r="C59" s="181" t="s">
        <v>13</v>
      </c>
      <c r="D59" s="195" t="s">
        <v>169</v>
      </c>
      <c r="E59" s="194">
        <v>12.84</v>
      </c>
      <c r="F59" s="185"/>
      <c r="G59" s="194">
        <v>12.84</v>
      </c>
      <c r="I59" s="41"/>
      <c r="J59" s="42"/>
    </row>
    <row r="60" spans="2:10">
      <c r="B60" s="180" t="s">
        <v>367</v>
      </c>
      <c r="C60" s="181" t="s">
        <v>13</v>
      </c>
      <c r="D60" s="195" t="s">
        <v>368</v>
      </c>
      <c r="E60" s="183">
        <f>131.25-(131.25*0.3)</f>
        <v>91.875</v>
      </c>
      <c r="F60" s="185">
        <f t="shared" si="2"/>
        <v>131.25</v>
      </c>
      <c r="G60" s="185">
        <f t="shared" si="1"/>
        <v>98.4375</v>
      </c>
      <c r="H60" s="40"/>
      <c r="I60" s="42"/>
    </row>
    <row r="61" spans="2:10">
      <c r="B61" s="180" t="s">
        <v>369</v>
      </c>
      <c r="C61" s="181" t="s">
        <v>13</v>
      </c>
      <c r="D61" s="198" t="s">
        <v>176</v>
      </c>
      <c r="E61" s="183"/>
      <c r="F61" s="185"/>
      <c r="G61" s="185">
        <f>9.84-(9.84*25%)</f>
        <v>7.38</v>
      </c>
      <c r="H61" s="40"/>
      <c r="I61" s="42"/>
    </row>
    <row r="62" spans="2:10" ht="32">
      <c r="B62" s="180" t="s">
        <v>370</v>
      </c>
      <c r="C62" s="181" t="s">
        <v>178</v>
      </c>
      <c r="D62" s="195" t="s">
        <v>371</v>
      </c>
      <c r="E62" s="183">
        <v>2.2999999999999998</v>
      </c>
      <c r="F62" s="185"/>
      <c r="G62" s="183">
        <v>2.2999999999999998</v>
      </c>
      <c r="H62" s="40"/>
      <c r="I62" s="42"/>
    </row>
    <row r="63" spans="2:10">
      <c r="B63" s="180" t="s">
        <v>372</v>
      </c>
      <c r="C63" s="181" t="s">
        <v>178</v>
      </c>
      <c r="D63" s="196" t="s">
        <v>373</v>
      </c>
      <c r="E63" s="194">
        <v>0.68500000000000005</v>
      </c>
      <c r="F63" s="185">
        <f t="shared" si="2"/>
        <v>0.97857142857142876</v>
      </c>
      <c r="G63" s="185">
        <f t="shared" si="1"/>
        <v>0.7339285714285716</v>
      </c>
      <c r="H63" s="40"/>
      <c r="I63" s="76"/>
      <c r="J63" s="42"/>
    </row>
    <row r="64" spans="2:10">
      <c r="B64" s="180" t="s">
        <v>374</v>
      </c>
      <c r="C64" s="181" t="s">
        <v>178</v>
      </c>
      <c r="D64" s="196" t="s">
        <v>375</v>
      </c>
      <c r="E64" s="194">
        <v>0.68500000000000005</v>
      </c>
      <c r="F64" s="185">
        <f t="shared" si="2"/>
        <v>0.97857142857142876</v>
      </c>
      <c r="G64" s="185">
        <f t="shared" si="1"/>
        <v>0.7339285714285716</v>
      </c>
      <c r="H64" s="40"/>
      <c r="I64" s="42"/>
    </row>
    <row r="65" spans="2:9">
      <c r="B65" s="180" t="s">
        <v>376</v>
      </c>
      <c r="C65" s="181" t="s">
        <v>178</v>
      </c>
      <c r="D65" s="196" t="s">
        <v>377</v>
      </c>
      <c r="E65" s="194">
        <v>0.64</v>
      </c>
      <c r="F65" s="185"/>
      <c r="G65" s="194">
        <v>0.64</v>
      </c>
      <c r="H65" s="40"/>
      <c r="I65" s="42"/>
    </row>
    <row r="66" spans="2:9">
      <c r="B66" s="180" t="s">
        <v>378</v>
      </c>
      <c r="C66" s="181" t="s">
        <v>178</v>
      </c>
      <c r="D66" s="196" t="s">
        <v>379</v>
      </c>
      <c r="E66" s="194">
        <v>1.07</v>
      </c>
      <c r="F66" s="185"/>
      <c r="G66" s="194">
        <v>1.07</v>
      </c>
      <c r="H66" s="40"/>
      <c r="I66" s="42"/>
    </row>
    <row r="67" spans="2:9" ht="19">
      <c r="B67" s="180" t="s">
        <v>380</v>
      </c>
      <c r="C67" s="181" t="s">
        <v>178</v>
      </c>
      <c r="D67" s="199" t="s">
        <v>200</v>
      </c>
      <c r="E67" s="178"/>
      <c r="F67" s="179"/>
      <c r="G67" s="194">
        <v>0.61</v>
      </c>
      <c r="H67" s="115"/>
      <c r="I67" s="42"/>
    </row>
    <row r="68" spans="2:9" ht="19">
      <c r="B68" s="180" t="s">
        <v>381</v>
      </c>
      <c r="C68" s="181" t="s">
        <v>13</v>
      </c>
      <c r="D68" s="200" t="s">
        <v>141</v>
      </c>
      <c r="E68" s="194">
        <v>53.56</v>
      </c>
      <c r="F68" s="179"/>
      <c r="G68" s="201">
        <v>53.56</v>
      </c>
      <c r="H68" s="115"/>
      <c r="I68" s="42"/>
    </row>
    <row r="69" spans="2:9" ht="19">
      <c r="B69" s="180" t="s">
        <v>382</v>
      </c>
      <c r="C69" s="181" t="s">
        <v>13</v>
      </c>
      <c r="D69" s="199" t="s">
        <v>143</v>
      </c>
      <c r="E69" s="194"/>
      <c r="F69" s="179"/>
      <c r="G69" s="201">
        <v>33.89</v>
      </c>
      <c r="H69" s="115"/>
      <c r="I69" s="42"/>
    </row>
    <row r="70" spans="2:9" ht="19">
      <c r="B70" s="180" t="s">
        <v>383</v>
      </c>
      <c r="C70" s="181" t="s">
        <v>384</v>
      </c>
      <c r="D70" s="199" t="s">
        <v>385</v>
      </c>
      <c r="E70" s="194"/>
      <c r="F70" s="179"/>
      <c r="G70" s="201">
        <v>174.34</v>
      </c>
      <c r="H70" s="115"/>
      <c r="I70" s="42"/>
    </row>
    <row r="71" spans="2:9" ht="19">
      <c r="D71" s="203"/>
      <c r="F71" s="6"/>
      <c r="G71" s="40"/>
      <c r="H71" s="115"/>
      <c r="I71" s="42"/>
    </row>
    <row r="72" spans="2:9" ht="17">
      <c r="B72" s="204" t="s">
        <v>386</v>
      </c>
      <c r="C72" s="172"/>
      <c r="D72" s="173"/>
      <c r="E72" s="174"/>
      <c r="F72" s="23"/>
      <c r="G72" s="23"/>
      <c r="I72" s="76"/>
    </row>
    <row r="73" spans="2:9" s="114" customFormat="1" ht="17">
      <c r="B73" s="205" t="s">
        <v>0</v>
      </c>
      <c r="C73" s="176" t="s">
        <v>289</v>
      </c>
      <c r="D73" s="205" t="s">
        <v>290</v>
      </c>
      <c r="E73" s="181"/>
      <c r="F73" s="181"/>
      <c r="G73" s="178" t="s">
        <v>291</v>
      </c>
      <c r="I73" s="69"/>
    </row>
    <row r="74" spans="2:9" ht="19">
      <c r="B74" s="180" t="s">
        <v>387</v>
      </c>
      <c r="C74" s="181" t="s">
        <v>388</v>
      </c>
      <c r="D74" s="196" t="s">
        <v>389</v>
      </c>
      <c r="E74" s="194"/>
      <c r="F74" s="206"/>
      <c r="G74" s="194">
        <v>19.100000000000001</v>
      </c>
      <c r="H74" s="147"/>
    </row>
    <row r="75" spans="2:9" ht="19">
      <c r="B75" s="180" t="s">
        <v>390</v>
      </c>
      <c r="C75" s="181" t="s">
        <v>388</v>
      </c>
      <c r="D75" s="196" t="s">
        <v>391</v>
      </c>
      <c r="E75" s="194"/>
      <c r="F75" s="206"/>
      <c r="G75" s="194">
        <v>17.2</v>
      </c>
      <c r="H75" s="147"/>
    </row>
    <row r="76" spans="2:9" ht="21">
      <c r="B76" s="180" t="s">
        <v>392</v>
      </c>
      <c r="C76" s="181" t="s">
        <v>388</v>
      </c>
      <c r="D76" s="197" t="s">
        <v>393</v>
      </c>
      <c r="E76" s="194"/>
      <c r="F76" s="206"/>
      <c r="G76" s="194">
        <v>16.5</v>
      </c>
      <c r="H76" s="150"/>
    </row>
    <row r="77" spans="2:9" ht="17">
      <c r="B77" s="180" t="s">
        <v>394</v>
      </c>
      <c r="C77" s="181" t="s">
        <v>388</v>
      </c>
      <c r="D77" s="182" t="s">
        <v>395</v>
      </c>
      <c r="E77" s="194"/>
      <c r="F77" s="207"/>
      <c r="G77" s="194">
        <v>20.2</v>
      </c>
      <c r="I77" s="76"/>
    </row>
    <row r="78" spans="2:9">
      <c r="B78" s="180" t="s">
        <v>396</v>
      </c>
      <c r="C78" s="181" t="s">
        <v>388</v>
      </c>
      <c r="D78" s="196" t="s">
        <v>397</v>
      </c>
      <c r="E78" s="194"/>
      <c r="F78" s="206"/>
      <c r="G78" s="194">
        <v>50</v>
      </c>
      <c r="H78" s="40"/>
    </row>
    <row r="79" spans="2:9">
      <c r="B79" s="180" t="s">
        <v>398</v>
      </c>
      <c r="C79" s="181" t="s">
        <v>388</v>
      </c>
      <c r="D79" s="196" t="s">
        <v>399</v>
      </c>
      <c r="E79" s="194"/>
      <c r="F79" s="206"/>
      <c r="G79" s="194">
        <v>35</v>
      </c>
      <c r="H79" s="40"/>
    </row>
    <row r="80" spans="2:9">
      <c r="F80" s="165"/>
      <c r="H80" s="40"/>
    </row>
    <row r="81" spans="2:13">
      <c r="B81" s="209" t="s">
        <v>400</v>
      </c>
      <c r="C81" s="172"/>
      <c r="D81" s="210"/>
      <c r="E81" s="174"/>
      <c r="F81" s="211"/>
      <c r="G81" s="212" t="s">
        <v>291</v>
      </c>
      <c r="H81" s="40"/>
    </row>
    <row r="82" spans="2:13">
      <c r="B82" s="180" t="s">
        <v>401</v>
      </c>
      <c r="C82" s="181" t="s">
        <v>13</v>
      </c>
      <c r="D82" s="196" t="s">
        <v>402</v>
      </c>
      <c r="E82" s="194"/>
      <c r="F82" s="206"/>
      <c r="G82" s="194">
        <v>5</v>
      </c>
      <c r="H82" s="40"/>
    </row>
    <row r="83" spans="2:13" ht="17">
      <c r="B83" s="180" t="s">
        <v>403</v>
      </c>
      <c r="C83" s="181" t="s">
        <v>13</v>
      </c>
      <c r="D83" s="213" t="s">
        <v>404</v>
      </c>
      <c r="E83" s="194"/>
      <c r="F83" s="207"/>
      <c r="G83" s="201">
        <v>5</v>
      </c>
      <c r="I83"/>
    </row>
    <row r="84" spans="2:13">
      <c r="D84" s="214"/>
      <c r="G84" s="40"/>
      <c r="I84"/>
    </row>
    <row r="85" spans="2:13">
      <c r="D85" s="214"/>
      <c r="G85" s="40"/>
      <c r="I85"/>
    </row>
    <row r="86" spans="2:13" s="40" customFormat="1" ht="24">
      <c r="B86" s="215" t="s">
        <v>405</v>
      </c>
      <c r="C86" s="114"/>
      <c r="D86" s="216"/>
      <c r="E86" s="69"/>
      <c r="F86" s="33"/>
      <c r="G86" s="33"/>
      <c r="H86" s="217"/>
      <c r="J86"/>
      <c r="K86"/>
      <c r="L86"/>
      <c r="M86"/>
    </row>
    <row r="87" spans="2:13" s="7" customFormat="1" ht="17">
      <c r="B87" s="209" t="s">
        <v>0</v>
      </c>
      <c r="C87" s="218" t="s">
        <v>289</v>
      </c>
      <c r="D87" s="219" t="s">
        <v>2</v>
      </c>
      <c r="E87" s="220" t="s">
        <v>384</v>
      </c>
      <c r="F87" s="212" t="s">
        <v>406</v>
      </c>
      <c r="G87" s="221" t="s">
        <v>291</v>
      </c>
      <c r="J87" s="6"/>
      <c r="K87" s="6"/>
      <c r="L87" s="6"/>
      <c r="M87" s="6"/>
    </row>
    <row r="88" spans="2:13" s="7" customFormat="1">
      <c r="B88" s="215"/>
      <c r="C88" s="2"/>
      <c r="D88" s="216"/>
      <c r="E88" s="222"/>
      <c r="F88" s="6"/>
      <c r="G88" s="6"/>
      <c r="J88" s="6"/>
      <c r="K88" s="6"/>
      <c r="L88" s="6"/>
      <c r="M88" s="6"/>
    </row>
    <row r="89" spans="2:13" s="40" customFormat="1" ht="18" customHeight="1">
      <c r="B89" s="223"/>
      <c r="C89" s="224"/>
      <c r="D89" s="225" t="s">
        <v>407</v>
      </c>
      <c r="E89" s="226"/>
      <c r="F89" s="227"/>
      <c r="G89" s="227"/>
      <c r="H89" s="217"/>
      <c r="J89"/>
      <c r="K89"/>
      <c r="L89"/>
      <c r="M89"/>
    </row>
    <row r="90" spans="2:13" s="229" customFormat="1" ht="17">
      <c r="B90" s="228" t="str">
        <f>Amidaments!C212</f>
        <v>MEC01</v>
      </c>
      <c r="C90" s="114" t="s">
        <v>13</v>
      </c>
      <c r="D90" s="216" t="s">
        <v>206</v>
      </c>
      <c r="F90" s="230"/>
      <c r="G90" s="230"/>
      <c r="J90" s="230"/>
      <c r="K90" s="230"/>
      <c r="L90" s="230"/>
      <c r="M90" s="230"/>
    </row>
    <row r="91" spans="2:13" ht="47" customHeight="1">
      <c r="B91" s="228"/>
      <c r="D91" s="203" t="s">
        <v>408</v>
      </c>
    </row>
    <row r="92" spans="2:13">
      <c r="B92" s="228" t="s">
        <v>386</v>
      </c>
      <c r="E92" s="114"/>
      <c r="F92" s="231"/>
      <c r="G92" s="114"/>
      <c r="I92" s="114"/>
      <c r="J92" s="40"/>
      <c r="K92" s="42"/>
    </row>
    <row r="93" spans="2:13">
      <c r="B93" s="232" t="s">
        <v>392</v>
      </c>
      <c r="C93" s="233" t="s">
        <v>388</v>
      </c>
      <c r="D93" s="234" t="s">
        <v>393</v>
      </c>
      <c r="E93" s="235">
        <v>16</v>
      </c>
      <c r="F93" s="236">
        <v>16.5</v>
      </c>
      <c r="G93" s="237">
        <f>E93*F93</f>
        <v>264</v>
      </c>
      <c r="I93" s="114"/>
      <c r="J93" s="40"/>
      <c r="K93" s="42"/>
    </row>
    <row r="94" spans="2:13" s="245" customFormat="1" ht="35" customHeight="1">
      <c r="B94" s="238"/>
      <c r="C94" s="239"/>
      <c r="D94" s="240" t="s">
        <v>409</v>
      </c>
      <c r="E94" s="241"/>
      <c r="F94" s="239"/>
      <c r="G94" s="242">
        <f>SUM(G93)</f>
        <v>264</v>
      </c>
      <c r="H94" s="37"/>
      <c r="I94" s="243"/>
      <c r="J94" s="170"/>
      <c r="K94" s="244"/>
    </row>
    <row r="95" spans="2:13" ht="17">
      <c r="B95" s="228" t="str">
        <f>Amidaments!C215</f>
        <v>MEC02</v>
      </c>
      <c r="C95" s="114" t="s">
        <v>13</v>
      </c>
      <c r="D95" s="216" t="s">
        <v>209</v>
      </c>
      <c r="E95" s="246"/>
    </row>
    <row r="96" spans="2:13" ht="32">
      <c r="B96" s="228"/>
      <c r="D96" s="203" t="s">
        <v>210</v>
      </c>
      <c r="E96" s="246"/>
    </row>
    <row r="97" spans="2:11">
      <c r="B97" s="228" t="s">
        <v>386</v>
      </c>
      <c r="E97" s="246"/>
      <c r="F97" s="231"/>
      <c r="G97" s="114"/>
      <c r="I97" s="114"/>
      <c r="J97" s="40"/>
      <c r="K97" s="40"/>
    </row>
    <row r="98" spans="2:11">
      <c r="B98" s="232" t="s">
        <v>392</v>
      </c>
      <c r="C98" s="233" t="s">
        <v>388</v>
      </c>
      <c r="D98" s="234" t="s">
        <v>393</v>
      </c>
      <c r="E98" s="235">
        <v>0.17</v>
      </c>
      <c r="F98" s="236">
        <v>16.5</v>
      </c>
      <c r="G98" s="236">
        <f>E98*F98</f>
        <v>2.8050000000000002</v>
      </c>
      <c r="I98" s="114"/>
      <c r="K98" s="40"/>
    </row>
    <row r="99" spans="2:11" s="245" customFormat="1" ht="35" customHeight="1">
      <c r="B99" s="238"/>
      <c r="C99" s="239"/>
      <c r="D99" s="240" t="s">
        <v>409</v>
      </c>
      <c r="E99" s="247"/>
      <c r="F99" s="248"/>
      <c r="G99" s="242">
        <f>SUM(G98)</f>
        <v>2.8050000000000002</v>
      </c>
      <c r="H99" s="37"/>
      <c r="I99" s="37"/>
      <c r="J99" s="243"/>
      <c r="K99" s="170"/>
    </row>
    <row r="100" spans="2:11" ht="18" customHeight="1">
      <c r="B100" s="228" t="str">
        <f>Amidaments!C218</f>
        <v>MEC03</v>
      </c>
      <c r="C100" s="114" t="s">
        <v>13</v>
      </c>
      <c r="D100" s="216" t="s">
        <v>212</v>
      </c>
      <c r="E100" s="249"/>
    </row>
    <row r="101" spans="2:11" ht="48">
      <c r="B101" s="228"/>
      <c r="D101" s="250" t="s">
        <v>410</v>
      </c>
      <c r="E101" s="246"/>
    </row>
    <row r="102" spans="2:11">
      <c r="B102" s="228" t="s">
        <v>400</v>
      </c>
      <c r="D102" s="250"/>
      <c r="E102" s="246"/>
    </row>
    <row r="103" spans="2:11">
      <c r="B103" s="228" t="s">
        <v>401</v>
      </c>
      <c r="C103" s="114" t="s">
        <v>13</v>
      </c>
      <c r="D103" s="250" t="s">
        <v>411</v>
      </c>
      <c r="E103" s="246">
        <v>0.5</v>
      </c>
      <c r="F103" s="40">
        <f>G82</f>
        <v>5</v>
      </c>
      <c r="G103" s="40">
        <f>E103*F103</f>
        <v>2.5</v>
      </c>
    </row>
    <row r="104" spans="2:11">
      <c r="B104" s="228" t="s">
        <v>386</v>
      </c>
      <c r="E104" s="246"/>
    </row>
    <row r="105" spans="2:11">
      <c r="B105" s="232" t="s">
        <v>392</v>
      </c>
      <c r="C105" s="233" t="s">
        <v>388</v>
      </c>
      <c r="D105" s="234" t="s">
        <v>393</v>
      </c>
      <c r="E105" s="235">
        <v>1</v>
      </c>
      <c r="F105" s="236">
        <v>16.5</v>
      </c>
      <c r="G105" s="236">
        <f>E105*F105</f>
        <v>16.5</v>
      </c>
    </row>
    <row r="106" spans="2:11" s="245" customFormat="1" ht="35" customHeight="1">
      <c r="B106" s="238"/>
      <c r="C106" s="239"/>
      <c r="D106" s="240" t="s">
        <v>412</v>
      </c>
      <c r="E106" s="247"/>
      <c r="F106" s="251"/>
      <c r="G106" s="242">
        <f>SUM(G103:G105)</f>
        <v>19</v>
      </c>
      <c r="H106" s="37"/>
      <c r="I106" s="170"/>
    </row>
    <row r="107" spans="2:11">
      <c r="B107" s="31"/>
      <c r="C107" s="224"/>
      <c r="D107" s="252" t="s">
        <v>219</v>
      </c>
      <c r="E107" s="253"/>
      <c r="F107" s="26"/>
      <c r="G107" s="26"/>
    </row>
    <row r="108" spans="2:11" ht="17">
      <c r="B108" s="228" t="str">
        <f>Amidaments!C223</f>
        <v>INSTEL01</v>
      </c>
      <c r="C108" s="114" t="s">
        <v>13</v>
      </c>
      <c r="D108" s="216" t="s">
        <v>220</v>
      </c>
      <c r="E108" s="246"/>
    </row>
    <row r="109" spans="2:11">
      <c r="B109" s="228"/>
      <c r="D109" s="208" t="s">
        <v>221</v>
      </c>
      <c r="E109" s="246"/>
    </row>
    <row r="110" spans="2:11">
      <c r="B110" s="228" t="s">
        <v>386</v>
      </c>
      <c r="D110" s="254"/>
      <c r="E110" s="249"/>
      <c r="I110"/>
      <c r="K110" s="40"/>
    </row>
    <row r="111" spans="2:11">
      <c r="B111" s="202" t="s">
        <v>387</v>
      </c>
      <c r="C111" s="114" t="s">
        <v>388</v>
      </c>
      <c r="D111" s="208" t="s">
        <v>389</v>
      </c>
      <c r="E111" s="246">
        <v>0.05</v>
      </c>
      <c r="F111" s="69">
        <v>19</v>
      </c>
      <c r="G111" s="69">
        <f>E111*F111</f>
        <v>0.95000000000000007</v>
      </c>
      <c r="I111" s="249"/>
      <c r="K111" s="40"/>
    </row>
    <row r="112" spans="2:11">
      <c r="B112" s="232" t="s">
        <v>390</v>
      </c>
      <c r="C112" s="233" t="s">
        <v>388</v>
      </c>
      <c r="D112" s="255" t="s">
        <v>391</v>
      </c>
      <c r="E112" s="235">
        <v>0.12</v>
      </c>
      <c r="F112" s="237">
        <v>17.2</v>
      </c>
      <c r="G112" s="237">
        <f>E112*F112</f>
        <v>2.0640000000000001</v>
      </c>
      <c r="I112" s="249"/>
    </row>
    <row r="113" spans="2:11" s="245" customFormat="1" ht="35" customHeight="1">
      <c r="B113" s="238"/>
      <c r="C113" s="239"/>
      <c r="D113" s="240" t="s">
        <v>412</v>
      </c>
      <c r="E113" s="247"/>
      <c r="F113" s="239"/>
      <c r="G113" s="242">
        <f>SUM(G111:G112)</f>
        <v>3.0140000000000002</v>
      </c>
      <c r="H113" s="37"/>
      <c r="I113" s="170"/>
    </row>
    <row r="114" spans="2:11" ht="17">
      <c r="B114" s="228" t="str">
        <f>Amidaments!C226</f>
        <v>INSTEL02</v>
      </c>
      <c r="C114" s="114" t="s">
        <v>13</v>
      </c>
      <c r="D114" s="216" t="s">
        <v>222</v>
      </c>
      <c r="E114" s="246"/>
    </row>
    <row r="115" spans="2:11" ht="80">
      <c r="B115" s="228"/>
      <c r="C115" s="33"/>
      <c r="D115" s="208" t="s">
        <v>223</v>
      </c>
      <c r="E115" s="246"/>
    </row>
    <row r="116" spans="2:11">
      <c r="B116" s="228" t="s">
        <v>386</v>
      </c>
      <c r="E116" s="246"/>
    </row>
    <row r="117" spans="2:11">
      <c r="B117" s="202" t="s">
        <v>387</v>
      </c>
      <c r="C117" s="33" t="s">
        <v>388</v>
      </c>
      <c r="D117" s="208" t="s">
        <v>389</v>
      </c>
      <c r="E117" s="246">
        <v>1</v>
      </c>
      <c r="F117" s="69">
        <v>19</v>
      </c>
      <c r="G117" s="40">
        <f>E117*F117</f>
        <v>19</v>
      </c>
      <c r="I117" s="249"/>
      <c r="K117" s="40"/>
    </row>
    <row r="118" spans="2:11">
      <c r="B118" s="232" t="s">
        <v>390</v>
      </c>
      <c r="C118" s="256" t="s">
        <v>388</v>
      </c>
      <c r="D118" s="255" t="s">
        <v>391</v>
      </c>
      <c r="E118" s="235">
        <v>2</v>
      </c>
      <c r="F118" s="237">
        <v>17.2</v>
      </c>
      <c r="G118" s="236">
        <f>E118*F118</f>
        <v>34.4</v>
      </c>
      <c r="I118" s="249"/>
      <c r="K118" s="40"/>
    </row>
    <row r="119" spans="2:11" s="245" customFormat="1" ht="35" customHeight="1">
      <c r="B119" s="238"/>
      <c r="C119" s="239"/>
      <c r="D119" s="240" t="s">
        <v>409</v>
      </c>
      <c r="E119" s="247"/>
      <c r="F119" s="239"/>
      <c r="G119" s="242">
        <f>SUM(G117:G118)</f>
        <v>53.4</v>
      </c>
      <c r="H119" s="37"/>
      <c r="I119" s="170"/>
    </row>
    <row r="120" spans="2:11" ht="17">
      <c r="B120" s="228" t="str">
        <f>Amidaments!C229</f>
        <v>INSTEL03</v>
      </c>
      <c r="C120" s="114" t="s">
        <v>13</v>
      </c>
      <c r="D120" s="216" t="s">
        <v>224</v>
      </c>
      <c r="E120" s="246"/>
    </row>
    <row r="121" spans="2:11" ht="32">
      <c r="B121" s="228"/>
      <c r="C121" s="33"/>
      <c r="D121" s="208" t="s">
        <v>413</v>
      </c>
      <c r="E121" s="246"/>
    </row>
    <row r="122" spans="2:11">
      <c r="B122" s="228" t="s">
        <v>386</v>
      </c>
      <c r="C122" s="33"/>
      <c r="E122" s="246"/>
    </row>
    <row r="123" spans="2:11">
      <c r="B123" s="202" t="s">
        <v>387</v>
      </c>
      <c r="C123" s="114" t="s">
        <v>388</v>
      </c>
      <c r="D123" s="208" t="s">
        <v>389</v>
      </c>
      <c r="E123" s="246">
        <v>8</v>
      </c>
      <c r="F123" s="69">
        <v>19</v>
      </c>
      <c r="G123" s="40">
        <f>E123*F123</f>
        <v>152</v>
      </c>
      <c r="I123" s="249"/>
    </row>
    <row r="124" spans="2:11">
      <c r="B124" s="232" t="s">
        <v>390</v>
      </c>
      <c r="C124" s="233" t="s">
        <v>388</v>
      </c>
      <c r="D124" s="255" t="s">
        <v>391</v>
      </c>
      <c r="E124" s="235">
        <v>8</v>
      </c>
      <c r="F124" s="237">
        <v>17.2</v>
      </c>
      <c r="G124" s="236">
        <f>E124*F124</f>
        <v>137.6</v>
      </c>
      <c r="I124" s="249"/>
    </row>
    <row r="125" spans="2:11" s="245" customFormat="1" ht="35" customHeight="1">
      <c r="B125" s="238"/>
      <c r="C125" s="239"/>
      <c r="D125" s="240" t="s">
        <v>409</v>
      </c>
      <c r="E125" s="247"/>
      <c r="F125" s="239"/>
      <c r="G125" s="242">
        <f>SUM(G123:G124)</f>
        <v>289.60000000000002</v>
      </c>
      <c r="H125" s="37"/>
      <c r="I125" s="170"/>
    </row>
    <row r="126" spans="2:11" s="31" customFormat="1">
      <c r="C126" s="224"/>
      <c r="D126" s="252" t="s">
        <v>228</v>
      </c>
      <c r="E126" s="253"/>
      <c r="F126" s="26"/>
      <c r="G126" s="26"/>
      <c r="H126" s="26"/>
      <c r="I126" s="32"/>
    </row>
    <row r="127" spans="2:11" ht="17">
      <c r="B127" s="228" t="str">
        <f>Amidaments!C233</f>
        <v>INSTL01</v>
      </c>
      <c r="C127" s="114" t="s">
        <v>13</v>
      </c>
      <c r="D127" s="257" t="s">
        <v>229</v>
      </c>
      <c r="E127" s="246"/>
    </row>
    <row r="128" spans="2:11" ht="48">
      <c r="B128" s="228"/>
      <c r="D128" s="258" t="s">
        <v>414</v>
      </c>
      <c r="E128" s="246"/>
    </row>
    <row r="129" spans="2:11">
      <c r="B129" s="228" t="s">
        <v>400</v>
      </c>
      <c r="D129" s="258"/>
      <c r="E129" s="246"/>
    </row>
    <row r="130" spans="2:11">
      <c r="B130" s="228" t="s">
        <v>401</v>
      </c>
      <c r="C130" s="114" t="s">
        <v>13</v>
      </c>
      <c r="D130" s="258" t="s">
        <v>415</v>
      </c>
      <c r="E130" s="246">
        <v>1</v>
      </c>
      <c r="F130" s="40">
        <v>5</v>
      </c>
      <c r="G130" s="40">
        <f>E130*F130</f>
        <v>5</v>
      </c>
    </row>
    <row r="131" spans="2:11">
      <c r="B131" s="202" t="s">
        <v>386</v>
      </c>
      <c r="D131" s="258"/>
      <c r="E131" s="246"/>
    </row>
    <row r="132" spans="2:11">
      <c r="B132" s="232" t="s">
        <v>390</v>
      </c>
      <c r="C132" s="233" t="s">
        <v>388</v>
      </c>
      <c r="D132" s="255" t="s">
        <v>391</v>
      </c>
      <c r="E132" s="235">
        <v>0.33</v>
      </c>
      <c r="F132" s="237">
        <v>17.2</v>
      </c>
      <c r="G132" s="236">
        <f>E132*F132</f>
        <v>5.6760000000000002</v>
      </c>
      <c r="I132" s="249"/>
      <c r="K132" s="69"/>
    </row>
    <row r="133" spans="2:11" s="245" customFormat="1" ht="35" customHeight="1">
      <c r="B133" s="238"/>
      <c r="C133" s="239"/>
      <c r="D133" s="259" t="s">
        <v>409</v>
      </c>
      <c r="E133" s="247"/>
      <c r="F133" s="239"/>
      <c r="G133" s="242">
        <f>SUM(G130:G132)</f>
        <v>10.676</v>
      </c>
      <c r="H133" s="37"/>
      <c r="I133" s="170"/>
    </row>
    <row r="134" spans="2:11" ht="17">
      <c r="B134" s="228" t="str">
        <f>Amidaments!C236</f>
        <v>INSTL02</v>
      </c>
      <c r="C134" s="114" t="s">
        <v>13</v>
      </c>
      <c r="D134" s="216" t="s">
        <v>231</v>
      </c>
      <c r="E134" s="246"/>
    </row>
    <row r="135" spans="2:11" s="261" customFormat="1" ht="25" customHeight="1">
      <c r="B135" s="202"/>
      <c r="C135" s="114"/>
      <c r="D135" s="260" t="s">
        <v>416</v>
      </c>
      <c r="E135" s="246">
        <v>1</v>
      </c>
      <c r="F135" s="69">
        <v>518</v>
      </c>
      <c r="G135" s="69">
        <f>518</f>
        <v>518</v>
      </c>
      <c r="H135" s="114"/>
      <c r="I135" s="69"/>
    </row>
    <row r="136" spans="2:11">
      <c r="B136" s="262"/>
      <c r="C136" s="233"/>
      <c r="D136" s="255"/>
      <c r="E136" s="235"/>
      <c r="F136" s="256"/>
      <c r="G136" s="256"/>
    </row>
    <row r="137" spans="2:11" s="245" customFormat="1" ht="35" customHeight="1">
      <c r="B137" s="238"/>
      <c r="C137" s="239"/>
      <c r="D137" s="240" t="s">
        <v>409</v>
      </c>
      <c r="E137" s="247"/>
      <c r="F137" s="239"/>
      <c r="G137" s="242">
        <f>SUM(G135:G136)</f>
        <v>518</v>
      </c>
      <c r="H137" s="37"/>
      <c r="I137" s="170"/>
    </row>
    <row r="138" spans="2:11" ht="17">
      <c r="B138" s="228" t="str">
        <f>Amidaments!C239</f>
        <v>INSTL03</v>
      </c>
      <c r="C138" s="114" t="s">
        <v>13</v>
      </c>
      <c r="D138" s="216" t="s">
        <v>233</v>
      </c>
      <c r="E138" s="246"/>
    </row>
    <row r="139" spans="2:11" ht="32">
      <c r="B139" s="228"/>
      <c r="D139" s="208" t="s">
        <v>234</v>
      </c>
      <c r="E139" s="246"/>
    </row>
    <row r="140" spans="2:11">
      <c r="B140" s="202" t="s">
        <v>386</v>
      </c>
      <c r="E140" s="246"/>
    </row>
    <row r="141" spans="2:11">
      <c r="B141" s="232" t="s">
        <v>390</v>
      </c>
      <c r="C141" s="233" t="s">
        <v>388</v>
      </c>
      <c r="D141" s="255" t="s">
        <v>391</v>
      </c>
      <c r="E141" s="235">
        <v>0.5</v>
      </c>
      <c r="F141" s="237">
        <v>17.2</v>
      </c>
      <c r="G141" s="236">
        <f>E141*F141</f>
        <v>8.6</v>
      </c>
      <c r="I141" s="249"/>
      <c r="K141" s="69"/>
    </row>
    <row r="142" spans="2:11" s="245" customFormat="1" ht="35" customHeight="1">
      <c r="B142" s="238"/>
      <c r="C142" s="239"/>
      <c r="D142" s="240" t="s">
        <v>409</v>
      </c>
      <c r="E142" s="247"/>
      <c r="F142" s="239"/>
      <c r="G142" s="242">
        <f>SUM(G141)</f>
        <v>8.6</v>
      </c>
      <c r="H142" s="37"/>
      <c r="I142" s="170"/>
    </row>
    <row r="143" spans="2:11" s="31" customFormat="1">
      <c r="C143" s="224"/>
      <c r="D143" s="263" t="s">
        <v>417</v>
      </c>
      <c r="E143" s="253"/>
      <c r="F143" s="26"/>
      <c r="G143" s="26"/>
      <c r="H143" s="26"/>
      <c r="I143" s="32"/>
    </row>
    <row r="144" spans="2:11" ht="17">
      <c r="B144" s="228" t="str">
        <f>Amidaments!C243</f>
        <v>INSTLOX01</v>
      </c>
      <c r="C144" s="114" t="s">
        <v>13</v>
      </c>
      <c r="D144" s="264" t="s">
        <v>238</v>
      </c>
      <c r="E144" s="246"/>
    </row>
    <row r="145" spans="2:11" ht="64">
      <c r="B145" s="228"/>
      <c r="D145" s="265" t="s">
        <v>418</v>
      </c>
      <c r="E145" s="246"/>
    </row>
    <row r="146" spans="2:11">
      <c r="B146" s="202" t="s">
        <v>386</v>
      </c>
      <c r="C146" s="33"/>
      <c r="D146" s="265"/>
      <c r="E146" s="246"/>
    </row>
    <row r="147" spans="2:11">
      <c r="B147" s="202" t="s">
        <v>387</v>
      </c>
      <c r="C147" s="114" t="s">
        <v>388</v>
      </c>
      <c r="D147" s="208" t="s">
        <v>389</v>
      </c>
      <c r="E147" s="246">
        <v>0.05</v>
      </c>
      <c r="F147" s="69">
        <v>19</v>
      </c>
      <c r="G147" s="40">
        <f>E147*F147</f>
        <v>0.95000000000000007</v>
      </c>
      <c r="I147" s="114"/>
      <c r="K147" s="40"/>
    </row>
    <row r="148" spans="2:11">
      <c r="B148" s="232" t="s">
        <v>390</v>
      </c>
      <c r="C148" s="233" t="s">
        <v>388</v>
      </c>
      <c r="D148" s="255" t="s">
        <v>391</v>
      </c>
      <c r="E148" s="235">
        <v>0.12</v>
      </c>
      <c r="F148" s="237">
        <v>17.2</v>
      </c>
      <c r="G148" s="236">
        <f>E148*F148</f>
        <v>2.0640000000000001</v>
      </c>
      <c r="I148" s="266"/>
      <c r="K148" s="40"/>
    </row>
    <row r="149" spans="2:11" s="245" customFormat="1" ht="35" customHeight="1">
      <c r="B149" s="238"/>
      <c r="C149" s="239"/>
      <c r="D149" s="267" t="s">
        <v>409</v>
      </c>
      <c r="E149" s="247"/>
      <c r="F149" s="239"/>
      <c r="G149" s="242">
        <f>SUM(G147:G148)</f>
        <v>3.0140000000000002</v>
      </c>
      <c r="I149" s="170"/>
    </row>
    <row r="150" spans="2:11" s="31" customFormat="1">
      <c r="C150" s="224"/>
      <c r="D150" s="252" t="s">
        <v>419</v>
      </c>
      <c r="E150" s="253"/>
      <c r="F150" s="26"/>
      <c r="G150" s="226"/>
      <c r="I150" s="268"/>
    </row>
    <row r="151" spans="2:11" ht="17">
      <c r="B151" s="228" t="str">
        <f>Amidaments!C247</f>
        <v>INSTAD01</v>
      </c>
      <c r="C151" s="114" t="s">
        <v>13</v>
      </c>
      <c r="D151" s="264" t="s">
        <v>243</v>
      </c>
      <c r="E151" s="246"/>
      <c r="G151" s="69"/>
      <c r="H151"/>
      <c r="I151" s="7"/>
    </row>
    <row r="152" spans="2:11" ht="32">
      <c r="B152" s="228"/>
      <c r="D152" s="265" t="s">
        <v>244</v>
      </c>
      <c r="E152" s="246"/>
      <c r="G152" s="69"/>
      <c r="H152"/>
      <c r="I152" s="7"/>
    </row>
    <row r="153" spans="2:11">
      <c r="B153" s="228" t="s">
        <v>386</v>
      </c>
      <c r="D153" s="269"/>
      <c r="E153" s="246"/>
      <c r="G153" s="69"/>
      <c r="H153"/>
      <c r="I153" s="7"/>
    </row>
    <row r="154" spans="2:11">
      <c r="B154" s="232" t="s">
        <v>392</v>
      </c>
      <c r="C154" s="233" t="s">
        <v>388</v>
      </c>
      <c r="D154" s="234" t="s">
        <v>393</v>
      </c>
      <c r="E154" s="235">
        <v>0.17</v>
      </c>
      <c r="F154" s="236">
        <v>16.5</v>
      </c>
      <c r="G154" s="236">
        <f>E154*F154</f>
        <v>2.8050000000000002</v>
      </c>
      <c r="H154"/>
      <c r="I154"/>
    </row>
    <row r="155" spans="2:11" s="245" customFormat="1" ht="35" customHeight="1">
      <c r="B155" s="238"/>
      <c r="C155" s="239"/>
      <c r="D155" s="267" t="s">
        <v>409</v>
      </c>
      <c r="E155" s="247"/>
      <c r="F155" s="239"/>
      <c r="G155" s="242">
        <f>SUM(G154)</f>
        <v>2.8050000000000002</v>
      </c>
    </row>
    <row r="156" spans="2:11" s="270" customFormat="1" ht="17">
      <c r="B156" s="271"/>
      <c r="C156" s="272"/>
      <c r="D156" s="273" t="s">
        <v>420</v>
      </c>
      <c r="E156" s="274"/>
      <c r="F156" s="272"/>
      <c r="G156" s="275"/>
    </row>
    <row r="157" spans="2:11" s="245" customFormat="1" ht="17">
      <c r="B157" s="164" t="s">
        <v>247</v>
      </c>
      <c r="C157" s="37" t="s">
        <v>13</v>
      </c>
      <c r="D157" s="276" t="s">
        <v>421</v>
      </c>
      <c r="E157" s="277"/>
      <c r="F157" s="37"/>
      <c r="G157" s="278"/>
    </row>
    <row r="158" spans="2:11" s="245" customFormat="1" ht="35" customHeight="1">
      <c r="B158" s="279"/>
      <c r="C158" s="104"/>
      <c r="D158" s="280"/>
      <c r="E158" s="281">
        <v>1</v>
      </c>
      <c r="F158" s="236">
        <v>400</v>
      </c>
      <c r="G158" s="236">
        <f>E158*F158</f>
        <v>400</v>
      </c>
    </row>
    <row r="159" spans="2:11" s="245" customFormat="1" ht="35" customHeight="1">
      <c r="B159" s="164"/>
      <c r="C159" s="37"/>
      <c r="D159" s="282" t="s">
        <v>422</v>
      </c>
      <c r="E159" s="277"/>
      <c r="F159" s="37"/>
      <c r="G159" s="278">
        <f>G158</f>
        <v>400</v>
      </c>
    </row>
    <row r="160" spans="2:11" s="283" customFormat="1">
      <c r="C160" s="284"/>
      <c r="D160" s="263" t="s">
        <v>252</v>
      </c>
      <c r="E160" s="285"/>
      <c r="F160" s="286"/>
      <c r="G160" s="286"/>
      <c r="H160" s="286"/>
      <c r="I160" s="268"/>
    </row>
    <row r="161" spans="2:11" ht="17">
      <c r="B161" s="228" t="str">
        <f>Amidaments!C255</f>
        <v>FUS01</v>
      </c>
      <c r="C161" s="114" t="s">
        <v>13</v>
      </c>
      <c r="D161" s="264" t="s">
        <v>253</v>
      </c>
      <c r="E161" s="246"/>
    </row>
    <row r="162" spans="2:11" ht="51">
      <c r="B162" s="228"/>
      <c r="D162" s="287" t="s">
        <v>423</v>
      </c>
      <c r="E162" s="246"/>
    </row>
    <row r="163" spans="2:11">
      <c r="B163" s="228" t="s">
        <v>400</v>
      </c>
      <c r="D163" s="287"/>
      <c r="E163" s="246"/>
    </row>
    <row r="164" spans="2:11" ht="17">
      <c r="B164" s="228" t="s">
        <v>403</v>
      </c>
      <c r="C164" s="114" t="s">
        <v>13</v>
      </c>
      <c r="D164" s="287" t="s">
        <v>404</v>
      </c>
      <c r="E164" s="246">
        <v>1</v>
      </c>
      <c r="F164" s="40">
        <v>5</v>
      </c>
      <c r="G164" s="40">
        <f>E164*F164</f>
        <v>5</v>
      </c>
    </row>
    <row r="165" spans="2:11">
      <c r="B165" s="202" t="s">
        <v>386</v>
      </c>
      <c r="C165" s="33"/>
      <c r="E165" s="246"/>
    </row>
    <row r="166" spans="2:11" ht="17">
      <c r="B166" s="232" t="s">
        <v>394</v>
      </c>
      <c r="C166" s="233" t="s">
        <v>388</v>
      </c>
      <c r="D166" s="288" t="s">
        <v>395</v>
      </c>
      <c r="E166" s="235">
        <v>0.5</v>
      </c>
      <c r="F166" s="237">
        <v>20.2</v>
      </c>
      <c r="G166" s="236">
        <f>E166*F166</f>
        <v>10.1</v>
      </c>
      <c r="H166"/>
      <c r="I166" s="33"/>
      <c r="K166" s="289"/>
    </row>
    <row r="167" spans="2:11" s="245" customFormat="1" ht="35" customHeight="1">
      <c r="B167" s="238"/>
      <c r="C167" s="239"/>
      <c r="D167" s="240" t="s">
        <v>409</v>
      </c>
      <c r="E167" s="247"/>
      <c r="F167" s="239"/>
      <c r="G167" s="242">
        <f>SUM(G166,G164)</f>
        <v>15.1</v>
      </c>
      <c r="I167" s="170"/>
    </row>
    <row r="168" spans="2:11" s="31" customFormat="1">
      <c r="C168" s="224"/>
      <c r="D168" s="223" t="s">
        <v>263</v>
      </c>
      <c r="E168" s="253"/>
      <c r="F168" s="26"/>
      <c r="G168" s="26"/>
      <c r="H168" s="26"/>
      <c r="I168" s="32"/>
    </row>
    <row r="169" spans="2:11" ht="17">
      <c r="B169" s="202" t="str">
        <f>Amidaments!C266</f>
        <v>ENGSOF01</v>
      </c>
      <c r="D169" s="216" t="s">
        <v>424</v>
      </c>
      <c r="E169" s="246"/>
    </row>
    <row r="170" spans="2:11">
      <c r="D170" s="208" t="s">
        <v>425</v>
      </c>
      <c r="E170" s="246"/>
    </row>
    <row r="171" spans="2:11">
      <c r="B171" s="202" t="s">
        <v>386</v>
      </c>
      <c r="D171" s="290"/>
      <c r="E171" s="246"/>
    </row>
    <row r="172" spans="2:11">
      <c r="B172" s="232" t="s">
        <v>396</v>
      </c>
      <c r="C172" s="233" t="s">
        <v>388</v>
      </c>
      <c r="D172" s="255" t="s">
        <v>397</v>
      </c>
      <c r="E172" s="235">
        <v>60</v>
      </c>
      <c r="F172" s="236">
        <v>50</v>
      </c>
      <c r="G172" s="236">
        <f>E172*F172</f>
        <v>3000</v>
      </c>
      <c r="H172"/>
    </row>
    <row r="173" spans="2:11" s="245" customFormat="1" ht="35" customHeight="1">
      <c r="B173" s="238"/>
      <c r="C173" s="239"/>
      <c r="D173" s="240" t="s">
        <v>409</v>
      </c>
      <c r="E173" s="247"/>
      <c r="F173" s="251"/>
      <c r="G173" s="242">
        <f>G172</f>
        <v>3000</v>
      </c>
      <c r="I173" s="170"/>
    </row>
    <row r="174" spans="2:11" ht="17">
      <c r="B174" s="202" t="str">
        <f>Amidaments!C269</f>
        <v>ENGSOF02</v>
      </c>
      <c r="D174" s="216" t="s">
        <v>269</v>
      </c>
      <c r="E174" s="246"/>
      <c r="F174" s="40"/>
      <c r="G174" s="40"/>
      <c r="H174"/>
    </row>
    <row r="175" spans="2:11" ht="32">
      <c r="D175" s="208" t="s">
        <v>426</v>
      </c>
      <c r="E175" s="246"/>
      <c r="F175" s="40"/>
      <c r="G175" s="40"/>
      <c r="H175"/>
    </row>
    <row r="176" spans="2:11">
      <c r="B176" s="202" t="s">
        <v>386</v>
      </c>
      <c r="D176" s="216"/>
      <c r="E176" s="246"/>
      <c r="F176" s="40"/>
      <c r="G176" s="40"/>
      <c r="H176"/>
    </row>
    <row r="177" spans="2:9">
      <c r="B177" s="202" t="s">
        <v>396</v>
      </c>
      <c r="C177" s="114" t="s">
        <v>388</v>
      </c>
      <c r="D177" s="208" t="s">
        <v>397</v>
      </c>
      <c r="E177" s="246">
        <v>18</v>
      </c>
      <c r="F177" s="69">
        <v>50</v>
      </c>
      <c r="G177" s="69">
        <f>E177*F177</f>
        <v>900</v>
      </c>
      <c r="H177"/>
    </row>
    <row r="178" spans="2:9">
      <c r="B178" s="232"/>
      <c r="C178" s="233" t="s">
        <v>13</v>
      </c>
      <c r="D178" s="255" t="s">
        <v>427</v>
      </c>
      <c r="E178" s="235">
        <v>6</v>
      </c>
      <c r="F178" s="236">
        <v>37.4</v>
      </c>
      <c r="G178" s="236">
        <f>E178*F178</f>
        <v>224.39999999999998</v>
      </c>
      <c r="H178"/>
    </row>
    <row r="179" spans="2:9" s="245" customFormat="1" ht="35" customHeight="1">
      <c r="B179" s="238"/>
      <c r="C179" s="239"/>
      <c r="D179" s="240" t="s">
        <v>428</v>
      </c>
      <c r="E179" s="247"/>
      <c r="F179" s="239"/>
      <c r="G179" s="291">
        <f>SUM(G177:G178)</f>
        <v>1124.4000000000001</v>
      </c>
      <c r="I179" s="170"/>
    </row>
    <row r="180" spans="2:9" ht="17">
      <c r="B180" s="202" t="str">
        <f>Amidaments!C273</f>
        <v>ENGPF01</v>
      </c>
      <c r="D180" s="216" t="s">
        <v>429</v>
      </c>
      <c r="E180" s="246"/>
    </row>
    <row r="181" spans="2:9">
      <c r="D181" s="48" t="s">
        <v>430</v>
      </c>
      <c r="E181" s="246"/>
    </row>
    <row r="182" spans="2:9">
      <c r="B182" s="202" t="s">
        <v>386</v>
      </c>
      <c r="D182" s="48"/>
      <c r="E182" s="246"/>
    </row>
    <row r="183" spans="2:9">
      <c r="B183" s="202" t="s">
        <v>398</v>
      </c>
      <c r="C183" s="114" t="s">
        <v>388</v>
      </c>
      <c r="D183" s="208" t="s">
        <v>399</v>
      </c>
      <c r="E183" s="246">
        <v>8</v>
      </c>
      <c r="F183" s="40">
        <v>35</v>
      </c>
      <c r="G183" s="69">
        <f>E183*F183</f>
        <v>280</v>
      </c>
      <c r="H183"/>
    </row>
    <row r="184" spans="2:9">
      <c r="B184" s="232"/>
      <c r="C184" s="233" t="s">
        <v>13</v>
      </c>
      <c r="D184" s="255" t="s">
        <v>427</v>
      </c>
      <c r="E184" s="235">
        <v>1</v>
      </c>
      <c r="F184" s="236">
        <v>37.4</v>
      </c>
      <c r="G184" s="236">
        <f>E184*F184</f>
        <v>37.4</v>
      </c>
      <c r="H184"/>
    </row>
    <row r="185" spans="2:9" s="245" customFormat="1" ht="35" customHeight="1">
      <c r="B185" s="238"/>
      <c r="C185" s="239"/>
      <c r="D185" s="240" t="s">
        <v>409</v>
      </c>
      <c r="E185" s="247"/>
      <c r="F185" s="239"/>
      <c r="G185" s="242">
        <f>SUM(G183:G184)</f>
        <v>317.39999999999998</v>
      </c>
      <c r="I185" s="170"/>
    </row>
    <row r="186" spans="2:9" s="31" customFormat="1">
      <c r="C186" s="224"/>
      <c r="D186" s="223" t="s">
        <v>277</v>
      </c>
      <c r="E186" s="253"/>
      <c r="F186" s="26"/>
      <c r="G186" s="268"/>
      <c r="I186" s="32"/>
    </row>
    <row r="187" spans="2:9" ht="17">
      <c r="B187" s="202" t="str">
        <f>Amidaments!C277</f>
        <v>FO01</v>
      </c>
      <c r="D187" s="216" t="s">
        <v>277</v>
      </c>
      <c r="E187" s="246"/>
      <c r="G187" s="7"/>
      <c r="H187"/>
    </row>
    <row r="188" spans="2:9">
      <c r="D188" s="66" t="s">
        <v>431</v>
      </c>
      <c r="E188" s="246"/>
      <c r="G188" s="7"/>
      <c r="H188"/>
    </row>
    <row r="189" spans="2:9">
      <c r="B189" s="202" t="s">
        <v>386</v>
      </c>
      <c r="D189" s="290"/>
      <c r="E189" s="246"/>
      <c r="G189" s="7"/>
      <c r="H189"/>
    </row>
    <row r="190" spans="2:9">
      <c r="B190" s="202" t="s">
        <v>398</v>
      </c>
      <c r="C190" s="114" t="s">
        <v>388</v>
      </c>
      <c r="D190" s="208" t="s">
        <v>399</v>
      </c>
      <c r="E190" s="246">
        <v>4</v>
      </c>
      <c r="F190" s="40">
        <v>35</v>
      </c>
      <c r="G190" s="40">
        <f>E190*F190</f>
        <v>140</v>
      </c>
      <c r="H190"/>
    </row>
    <row r="191" spans="2:9">
      <c r="B191" s="232"/>
      <c r="C191" s="233" t="s">
        <v>388</v>
      </c>
      <c r="D191" s="255" t="s">
        <v>432</v>
      </c>
      <c r="E191" s="235">
        <v>0</v>
      </c>
      <c r="F191" s="236">
        <v>35</v>
      </c>
      <c r="G191" s="236">
        <f>E191*F191</f>
        <v>0</v>
      </c>
      <c r="H191"/>
    </row>
    <row r="192" spans="2:9" s="245" customFormat="1" ht="35" customHeight="1">
      <c r="B192" s="238"/>
      <c r="C192" s="239"/>
      <c r="D192" s="240" t="s">
        <v>409</v>
      </c>
      <c r="E192" s="247"/>
      <c r="F192" s="239"/>
      <c r="G192" s="242">
        <f>SUM(G190:G191)</f>
        <v>140</v>
      </c>
      <c r="I192" s="170"/>
    </row>
    <row r="193" spans="2:9" s="31" customFormat="1">
      <c r="C193" s="224"/>
      <c r="D193" s="223" t="s">
        <v>283</v>
      </c>
      <c r="E193" s="253"/>
      <c r="F193" s="26"/>
      <c r="G193" s="26"/>
      <c r="H193" s="26"/>
      <c r="I193" s="32"/>
    </row>
    <row r="194" spans="2:9">
      <c r="B194" s="202" t="s">
        <v>284</v>
      </c>
      <c r="C194" s="114" t="s">
        <v>13</v>
      </c>
      <c r="D194" s="110" t="s">
        <v>433</v>
      </c>
      <c r="E194" s="246"/>
      <c r="F194" s="40"/>
      <c r="G194" s="40"/>
    </row>
    <row r="195" spans="2:9">
      <c r="D195" s="292" t="s">
        <v>434</v>
      </c>
      <c r="E195" s="246"/>
      <c r="F195" s="40"/>
      <c r="G195" s="40"/>
    </row>
    <row r="196" spans="2:9">
      <c r="B196" s="232"/>
      <c r="C196" s="233"/>
      <c r="D196" s="255" t="s">
        <v>435</v>
      </c>
      <c r="E196" s="235">
        <v>1</v>
      </c>
      <c r="F196" s="236">
        <v>800</v>
      </c>
      <c r="G196" s="236">
        <v>800</v>
      </c>
    </row>
    <row r="197" spans="2:9" s="245" customFormat="1" ht="35" customHeight="1">
      <c r="B197" s="238"/>
      <c r="C197" s="239"/>
      <c r="D197" s="240" t="s">
        <v>409</v>
      </c>
      <c r="E197" s="251"/>
      <c r="F197" s="239"/>
      <c r="G197" s="242">
        <f>G196</f>
        <v>800</v>
      </c>
      <c r="H197" s="37"/>
      <c r="I197" s="170"/>
    </row>
  </sheetData>
  <dataConsolidate/>
  <mergeCells count="33">
    <mergeCell ref="C32:C34"/>
    <mergeCell ref="D32:D34"/>
    <mergeCell ref="E32:E34"/>
    <mergeCell ref="G32:G34"/>
    <mergeCell ref="C50:C51"/>
    <mergeCell ref="D50:D51"/>
    <mergeCell ref="E50:E51"/>
    <mergeCell ref="G50:G51"/>
    <mergeCell ref="C27:C28"/>
    <mergeCell ref="D27:D28"/>
    <mergeCell ref="G27:G28"/>
    <mergeCell ref="C29:C31"/>
    <mergeCell ref="D29:D31"/>
    <mergeCell ref="E29:E31"/>
    <mergeCell ref="G29:G31"/>
    <mergeCell ref="B23:B24"/>
    <mergeCell ref="C23:C24"/>
    <mergeCell ref="D23:D24"/>
    <mergeCell ref="E23:E24"/>
    <mergeCell ref="G23:G24"/>
    <mergeCell ref="C25:C26"/>
    <mergeCell ref="D25:D26"/>
    <mergeCell ref="E25:E26"/>
    <mergeCell ref="G25:G26"/>
    <mergeCell ref="C6:C7"/>
    <mergeCell ref="D6:D7"/>
    <mergeCell ref="E6:E7"/>
    <mergeCell ref="F6:F7"/>
    <mergeCell ref="G6:G7"/>
    <mergeCell ref="C10:C13"/>
    <mergeCell ref="D10:D13"/>
    <mergeCell ref="E10:E13"/>
    <mergeCell ref="G10:G13"/>
  </mergeCells>
  <pageMargins left="0.70866141732283472" right="0.70866141732283472" top="0.74803149606299213" bottom="0.74803149606299213" header="0.31496062992125984" footer="0.31496062992125984"/>
  <pageSetup paperSize="9" scale="27"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B875FB-C7D2-A447-A0B2-5CE4B6296775}">
  <sheetPr>
    <tabColor rgb="FF7030A0"/>
    <pageSetUpPr fitToPage="1"/>
  </sheetPr>
  <dimension ref="A1:M320"/>
  <sheetViews>
    <sheetView tabSelected="1" topLeftCell="A297" zoomScaleNormal="100" zoomScaleSheetLayoutView="100" workbookViewId="0">
      <selection activeCell="E285" sqref="E285"/>
    </sheetView>
  </sheetViews>
  <sheetFormatPr baseColWidth="10" defaultColWidth="11" defaultRowHeight="16" outlineLevelRow="1"/>
  <cols>
    <col min="1" max="1" width="12.5" style="228" customWidth="1"/>
    <col min="2" max="2" width="7.1640625" style="114" hidden="1" customWidth="1"/>
    <col min="3" max="3" width="66.33203125" style="438" customWidth="1"/>
    <col min="4" max="4" width="10.1640625" style="246" customWidth="1"/>
    <col min="5" max="5" width="11" style="69"/>
    <col min="6" max="6" width="13.5" style="69" customWidth="1"/>
    <col min="7" max="7" width="15.1640625" style="33" bestFit="1" customWidth="1"/>
    <col min="8" max="8" width="15.1640625" style="40" bestFit="1" customWidth="1"/>
    <col min="10" max="10" width="15.33203125" bestFit="1" customWidth="1"/>
    <col min="12" max="12" width="40.6640625" customWidth="1"/>
  </cols>
  <sheetData>
    <row r="1" spans="1:10" ht="17">
      <c r="A1" s="215" t="s">
        <v>0</v>
      </c>
      <c r="B1" s="114" t="s">
        <v>436</v>
      </c>
      <c r="C1" s="293" t="s">
        <v>290</v>
      </c>
      <c r="D1" s="294" t="s">
        <v>437</v>
      </c>
      <c r="E1" s="222" t="s">
        <v>291</v>
      </c>
      <c r="F1" s="222" t="s">
        <v>438</v>
      </c>
      <c r="G1" s="6"/>
      <c r="H1" s="7"/>
      <c r="I1" s="6"/>
      <c r="J1" s="6"/>
    </row>
    <row r="2" spans="1:10" s="302" customFormat="1" ht="20" customHeight="1">
      <c r="A2" s="295" t="str">
        <f>Amidaments!B2</f>
        <v>EQ</v>
      </c>
      <c r="B2" s="296"/>
      <c r="C2" s="297" t="str">
        <f>Amidaments!E2</f>
        <v>Equipament</v>
      </c>
      <c r="D2" s="298"/>
      <c r="E2" s="299"/>
      <c r="F2" s="299">
        <f>F45+F69+F89+F125+F148+F162+F170+F193+F175+F204</f>
        <v>26568.328971428571</v>
      </c>
      <c r="G2" s="300"/>
      <c r="H2" s="301"/>
    </row>
    <row r="3" spans="1:10" s="307" customFormat="1" ht="20" customHeight="1">
      <c r="A3" s="219" t="str">
        <f>Amidaments!C3</f>
        <v>EQAC</v>
      </c>
      <c r="B3" s="303"/>
      <c r="C3" s="304" t="str">
        <f>Amidaments!E3</f>
        <v xml:space="preserve">Armaris de control  </v>
      </c>
      <c r="D3" s="305"/>
      <c r="E3" s="220"/>
      <c r="F3" s="220"/>
      <c r="G3" s="212"/>
      <c r="H3" s="306"/>
    </row>
    <row r="4" spans="1:10" s="283" customFormat="1" ht="20" customHeight="1">
      <c r="A4" s="252" t="s">
        <v>439</v>
      </c>
      <c r="B4" s="308" t="s">
        <v>13</v>
      </c>
      <c r="C4" s="309" t="s">
        <v>14</v>
      </c>
      <c r="D4" s="310"/>
      <c r="E4" s="311"/>
      <c r="F4" s="311"/>
      <c r="G4" s="286"/>
      <c r="H4" s="268"/>
    </row>
    <row r="5" spans="1:10" ht="17" outlineLevel="1">
      <c r="A5" s="228" t="s">
        <v>292</v>
      </c>
      <c r="B5" s="114" t="s">
        <v>13</v>
      </c>
      <c r="C5" s="293" t="s">
        <v>16</v>
      </c>
      <c r="G5" s="40"/>
      <c r="H5" s="41"/>
      <c r="I5" s="42"/>
    </row>
    <row r="6" spans="1:10" ht="68" outlineLevel="1">
      <c r="C6" s="312" t="s">
        <v>440</v>
      </c>
      <c r="D6" s="135"/>
      <c r="E6" s="135"/>
      <c r="F6" s="135"/>
      <c r="G6" s="40"/>
      <c r="H6" s="41"/>
      <c r="I6" s="42"/>
    </row>
    <row r="7" spans="1:10" s="245" customFormat="1" ht="30" customHeight="1" outlineLevel="1">
      <c r="A7" s="164"/>
      <c r="B7" s="37"/>
      <c r="C7" s="313"/>
      <c r="D7" s="277">
        <f>Amidaments!H7</f>
        <v>1</v>
      </c>
      <c r="E7" s="314">
        <v>139.30000000000001</v>
      </c>
      <c r="F7" s="314">
        <f>D7*E7</f>
        <v>139.30000000000001</v>
      </c>
      <c r="G7" s="170"/>
      <c r="H7" s="315"/>
      <c r="I7" s="244"/>
    </row>
    <row r="8" spans="1:10" ht="17" outlineLevel="1">
      <c r="A8" s="228" t="s">
        <v>294</v>
      </c>
      <c r="B8" s="114" t="s">
        <v>13</v>
      </c>
      <c r="C8" s="293" t="s">
        <v>19</v>
      </c>
      <c r="F8" s="316"/>
      <c r="G8" s="40"/>
      <c r="H8" s="41"/>
      <c r="I8" s="42"/>
    </row>
    <row r="9" spans="1:10" ht="153" outlineLevel="1">
      <c r="C9" s="312" t="s">
        <v>20</v>
      </c>
      <c r="D9" s="235"/>
      <c r="E9" s="237"/>
      <c r="F9" s="317"/>
      <c r="G9" s="40"/>
      <c r="H9" s="41"/>
      <c r="I9" s="42"/>
    </row>
    <row r="10" spans="1:10" s="245" customFormat="1" ht="30" customHeight="1" outlineLevel="1">
      <c r="A10" s="164"/>
      <c r="B10" s="37"/>
      <c r="C10" s="313"/>
      <c r="D10" s="277">
        <f>Amidaments!H10</f>
        <v>1</v>
      </c>
      <c r="E10" s="314">
        <f>JustificacióPreusFinal!G4</f>
        <v>340.44000000000005</v>
      </c>
      <c r="F10" s="314">
        <f>D10*E10</f>
        <v>340.44000000000005</v>
      </c>
      <c r="G10" s="170"/>
      <c r="H10" s="315"/>
      <c r="I10" s="244"/>
    </row>
    <row r="11" spans="1:10" ht="17" outlineLevel="1">
      <c r="A11" s="228" t="s">
        <v>295</v>
      </c>
      <c r="B11" s="114" t="s">
        <v>13</v>
      </c>
      <c r="C11" s="293" t="s">
        <v>22</v>
      </c>
      <c r="D11"/>
      <c r="E11"/>
      <c r="F11"/>
      <c r="G11" s="40"/>
      <c r="H11" s="41"/>
      <c r="I11" s="42"/>
    </row>
    <row r="12" spans="1:10" ht="34" outlineLevel="1">
      <c r="C12" s="318" t="s">
        <v>23</v>
      </c>
      <c r="D12" s="235"/>
      <c r="E12" s="237"/>
      <c r="F12" s="317"/>
      <c r="G12" s="40"/>
      <c r="H12" s="41"/>
      <c r="I12" s="42"/>
    </row>
    <row r="13" spans="1:10" s="245" customFormat="1" ht="30" customHeight="1" outlineLevel="1">
      <c r="A13" s="164"/>
      <c r="B13" s="37"/>
      <c r="C13" s="319"/>
      <c r="D13" s="277">
        <f>Amidaments!H13</f>
        <v>1</v>
      </c>
      <c r="E13" s="314">
        <f>JustificacióPreusFinal!G5</f>
        <v>450</v>
      </c>
      <c r="F13" s="314">
        <f>D13*E13</f>
        <v>450</v>
      </c>
      <c r="G13" s="170"/>
      <c r="H13" s="315"/>
      <c r="I13" s="244"/>
    </row>
    <row r="14" spans="1:10" ht="17" outlineLevel="1">
      <c r="A14" s="228" t="s">
        <v>298</v>
      </c>
      <c r="B14" s="114" t="s">
        <v>13</v>
      </c>
      <c r="C14" s="293" t="s">
        <v>25</v>
      </c>
      <c r="D14"/>
      <c r="E14"/>
      <c r="F14"/>
      <c r="G14" s="40"/>
      <c r="H14" s="41"/>
      <c r="I14" s="42"/>
    </row>
    <row r="15" spans="1:10" ht="85" outlineLevel="1">
      <c r="C15" s="312" t="s">
        <v>441</v>
      </c>
      <c r="D15" s="235"/>
      <c r="E15" s="237"/>
      <c r="F15" s="317"/>
      <c r="G15" s="40"/>
      <c r="H15" s="41"/>
      <c r="I15" s="42"/>
    </row>
    <row r="16" spans="1:10" s="245" customFormat="1" ht="30" customHeight="1" outlineLevel="1">
      <c r="A16" s="164"/>
      <c r="B16" s="37"/>
      <c r="C16" s="313"/>
      <c r="D16" s="277">
        <f>Amidaments!H16</f>
        <v>1</v>
      </c>
      <c r="E16" s="314">
        <f>JustificacióPreusFinal!G8</f>
        <v>115.53750000000001</v>
      </c>
      <c r="F16" s="314">
        <f>D16*E16</f>
        <v>115.53750000000001</v>
      </c>
      <c r="G16" s="170"/>
      <c r="H16" s="315"/>
      <c r="I16" s="244"/>
    </row>
    <row r="17" spans="1:9" ht="17" outlineLevel="1">
      <c r="A17" s="228" t="s">
        <v>299</v>
      </c>
      <c r="B17" s="114" t="s">
        <v>13</v>
      </c>
      <c r="C17" s="293" t="s">
        <v>442</v>
      </c>
      <c r="D17"/>
      <c r="E17"/>
      <c r="F17"/>
      <c r="G17" s="40"/>
      <c r="H17" s="41"/>
      <c r="I17" s="42"/>
    </row>
    <row r="18" spans="1:9" ht="238" outlineLevel="1">
      <c r="C18" s="312" t="s">
        <v>29</v>
      </c>
      <c r="D18" s="235"/>
      <c r="E18" s="237"/>
      <c r="F18" s="317"/>
      <c r="G18" s="40"/>
      <c r="H18" s="41"/>
      <c r="I18" s="42"/>
    </row>
    <row r="19" spans="1:9" s="245" customFormat="1" ht="30" customHeight="1" outlineLevel="1">
      <c r="A19" s="164"/>
      <c r="B19" s="37"/>
      <c r="C19" s="313"/>
      <c r="D19" s="277">
        <f>Amidaments!H19</f>
        <v>1</v>
      </c>
      <c r="E19" s="314">
        <f>JustificacióPreusFinal!G9</f>
        <v>155.85750000000002</v>
      </c>
      <c r="F19" s="314">
        <f>D19*E19</f>
        <v>155.85750000000002</v>
      </c>
      <c r="G19" s="170"/>
      <c r="H19" s="315"/>
      <c r="I19" s="244"/>
    </row>
    <row r="20" spans="1:9" ht="17" outlineLevel="1">
      <c r="A20" s="228" t="s">
        <v>301</v>
      </c>
      <c r="B20" s="114" t="s">
        <v>13</v>
      </c>
      <c r="C20" s="293" t="s">
        <v>31</v>
      </c>
      <c r="D20"/>
      <c r="E20"/>
      <c r="F20"/>
      <c r="G20" s="40"/>
      <c r="H20" s="41"/>
      <c r="I20" s="42"/>
    </row>
    <row r="21" spans="1:9" ht="170" outlineLevel="1">
      <c r="C21" s="312" t="s">
        <v>32</v>
      </c>
      <c r="D21" s="235"/>
      <c r="E21" s="237"/>
      <c r="F21" s="317"/>
      <c r="G21" s="40"/>
      <c r="H21" s="41"/>
      <c r="I21" s="42"/>
    </row>
    <row r="22" spans="1:9" s="245" customFormat="1" ht="30" customHeight="1" outlineLevel="1">
      <c r="A22" s="164"/>
      <c r="B22" s="37"/>
      <c r="C22" s="313"/>
      <c r="D22" s="277">
        <f>Amidaments!H22</f>
        <v>1</v>
      </c>
      <c r="E22" s="314">
        <v>14</v>
      </c>
      <c r="F22" s="314">
        <f>D22*E22</f>
        <v>14</v>
      </c>
      <c r="G22" s="170"/>
      <c r="H22" s="315"/>
      <c r="I22" s="244"/>
    </row>
    <row r="23" spans="1:9" ht="17" outlineLevel="1">
      <c r="A23" s="228" t="s">
        <v>305</v>
      </c>
      <c r="B23" s="114" t="s">
        <v>13</v>
      </c>
      <c r="C23" s="293" t="s">
        <v>306</v>
      </c>
      <c r="D23"/>
      <c r="E23"/>
      <c r="F23"/>
      <c r="G23" s="40"/>
      <c r="H23" s="41"/>
      <c r="I23" s="42"/>
    </row>
    <row r="24" spans="1:9" ht="68" outlineLevel="1">
      <c r="C24" s="312" t="s">
        <v>443</v>
      </c>
      <c r="D24" s="235"/>
      <c r="E24" s="237"/>
      <c r="F24" s="317"/>
      <c r="G24" s="40"/>
      <c r="H24" s="41"/>
      <c r="I24" s="42"/>
    </row>
    <row r="25" spans="1:9" s="245" customFormat="1" ht="30" customHeight="1" outlineLevel="1">
      <c r="A25" s="164"/>
      <c r="B25" s="37"/>
      <c r="C25" s="313"/>
      <c r="D25" s="277">
        <f>Amidaments!H25</f>
        <v>30</v>
      </c>
      <c r="E25" s="314">
        <v>4.1144999999999996</v>
      </c>
      <c r="F25" s="314">
        <f>D25*E25</f>
        <v>123.43499999999999</v>
      </c>
      <c r="G25" s="170"/>
      <c r="H25" s="315"/>
      <c r="I25" s="244"/>
    </row>
    <row r="26" spans="1:9" ht="17" outlineLevel="1">
      <c r="A26" s="228" t="s">
        <v>307</v>
      </c>
      <c r="B26" s="114" t="s">
        <v>13</v>
      </c>
      <c r="C26" s="320" t="s">
        <v>37</v>
      </c>
      <c r="D26" s="135"/>
      <c r="E26" s="135"/>
      <c r="F26" s="135"/>
      <c r="G26" s="40"/>
      <c r="H26" s="41"/>
      <c r="I26" s="42"/>
    </row>
    <row r="27" spans="1:9" s="245" customFormat="1" ht="30" customHeight="1" outlineLevel="1">
      <c r="A27" s="164"/>
      <c r="B27" s="37"/>
      <c r="C27" s="321"/>
      <c r="D27" s="277">
        <f>Amidaments!H27</f>
        <v>1</v>
      </c>
      <c r="E27" s="314">
        <v>132.22</v>
      </c>
      <c r="F27" s="314">
        <f>D27*E27</f>
        <v>132.22</v>
      </c>
      <c r="G27" s="170"/>
      <c r="H27" s="315"/>
      <c r="I27" s="244"/>
    </row>
    <row r="28" spans="1:9" ht="17" outlineLevel="1">
      <c r="A28" s="228" t="s">
        <v>309</v>
      </c>
      <c r="B28" s="114" t="s">
        <v>13</v>
      </c>
      <c r="C28" s="320" t="s">
        <v>39</v>
      </c>
      <c r="D28" s="135"/>
      <c r="E28" s="135"/>
      <c r="F28" s="135"/>
      <c r="G28" s="40"/>
      <c r="H28" s="41"/>
      <c r="I28" s="42"/>
    </row>
    <row r="29" spans="1:9" s="245" customFormat="1" ht="30" customHeight="1" outlineLevel="1">
      <c r="A29" s="164"/>
      <c r="B29" s="37"/>
      <c r="C29" s="321"/>
      <c r="D29" s="277">
        <f>Amidaments!H29</f>
        <v>1</v>
      </c>
      <c r="E29" s="314">
        <v>10.923999999999999</v>
      </c>
      <c r="F29" s="314">
        <f>D29*E29</f>
        <v>10.923999999999999</v>
      </c>
      <c r="G29" s="170"/>
      <c r="H29" s="315"/>
      <c r="I29" s="244"/>
    </row>
    <row r="30" spans="1:9" ht="17" outlineLevel="1">
      <c r="A30" s="228" t="s">
        <v>444</v>
      </c>
      <c r="B30" s="114" t="s">
        <v>13</v>
      </c>
      <c r="C30" s="293" t="s">
        <v>41</v>
      </c>
      <c r="D30"/>
      <c r="E30"/>
      <c r="F30"/>
      <c r="G30" s="40"/>
      <c r="H30" s="41"/>
      <c r="I30" s="42"/>
    </row>
    <row r="31" spans="1:9" ht="17" outlineLevel="1">
      <c r="C31" s="312" t="s">
        <v>42</v>
      </c>
      <c r="D31" s="135"/>
      <c r="E31" s="135"/>
      <c r="F31" s="135"/>
      <c r="G31" s="40"/>
      <c r="H31" s="41"/>
      <c r="I31" s="42"/>
    </row>
    <row r="32" spans="1:9" s="245" customFormat="1" ht="30" customHeight="1" outlineLevel="1">
      <c r="A32" s="164"/>
      <c r="B32" s="37"/>
      <c r="C32" s="313"/>
      <c r="D32" s="277">
        <f>Amidaments!H32</f>
        <v>1</v>
      </c>
      <c r="E32" s="314">
        <v>8.3850000000000016</v>
      </c>
      <c r="F32" s="314">
        <f>D32*E32</f>
        <v>8.3850000000000016</v>
      </c>
      <c r="G32" s="170"/>
      <c r="H32" s="315"/>
      <c r="I32" s="244"/>
    </row>
    <row r="33" spans="1:9" ht="17" outlineLevel="1">
      <c r="A33" s="228" t="s">
        <v>445</v>
      </c>
      <c r="B33" s="114" t="s">
        <v>13</v>
      </c>
      <c r="C33" s="320" t="str">
        <f>Amidaments!E33</f>
        <v>Borna terra</v>
      </c>
      <c r="D33" s="135"/>
      <c r="E33" s="135"/>
      <c r="F33" s="135"/>
      <c r="G33" s="40"/>
      <c r="H33" s="41"/>
      <c r="I33" s="42"/>
    </row>
    <row r="34" spans="1:9" s="245" customFormat="1" ht="30" customHeight="1" outlineLevel="1">
      <c r="A34" s="164"/>
      <c r="B34" s="37"/>
      <c r="C34" s="321"/>
      <c r="D34" s="277">
        <f>Amidaments!H34</f>
        <v>1</v>
      </c>
      <c r="E34" s="314">
        <v>2.4759000000000002</v>
      </c>
      <c r="F34" s="314">
        <f>D34*E34</f>
        <v>2.4759000000000002</v>
      </c>
      <c r="G34" s="170"/>
      <c r="H34" s="315"/>
      <c r="I34" s="244"/>
    </row>
    <row r="35" spans="1:9" ht="17" outlineLevel="1">
      <c r="A35" s="228" t="s">
        <v>446</v>
      </c>
      <c r="B35" s="114" t="s">
        <v>13</v>
      </c>
      <c r="C35" s="293" t="s">
        <v>46</v>
      </c>
      <c r="D35"/>
      <c r="E35"/>
      <c r="F35"/>
      <c r="G35" s="40"/>
      <c r="H35" s="41"/>
      <c r="I35" s="42"/>
    </row>
    <row r="36" spans="1:9" ht="85" outlineLevel="1">
      <c r="C36" s="312" t="s">
        <v>47</v>
      </c>
      <c r="D36" s="235"/>
      <c r="E36" s="237"/>
      <c r="F36" s="317"/>
      <c r="G36" s="40"/>
      <c r="H36" s="41"/>
      <c r="I36" s="42"/>
    </row>
    <row r="37" spans="1:9" s="245" customFormat="1" ht="30" customHeight="1" outlineLevel="1">
      <c r="A37" s="164"/>
      <c r="B37" s="37"/>
      <c r="C37" s="313"/>
      <c r="D37" s="277">
        <f>Amidaments!H37</f>
        <v>8</v>
      </c>
      <c r="E37" s="314">
        <v>27.68</v>
      </c>
      <c r="F37" s="314">
        <f>D37*E37</f>
        <v>221.44</v>
      </c>
      <c r="G37" s="170"/>
      <c r="H37" s="315"/>
      <c r="I37" s="244"/>
    </row>
    <row r="38" spans="1:9" ht="17" outlineLevel="1">
      <c r="A38" s="228" t="s">
        <v>447</v>
      </c>
      <c r="B38" s="114" t="s">
        <v>13</v>
      </c>
      <c r="C38" s="320" t="s">
        <v>49</v>
      </c>
      <c r="D38" s="135"/>
      <c r="E38" s="135"/>
      <c r="F38" s="135"/>
      <c r="G38" s="40"/>
      <c r="H38" s="41"/>
      <c r="I38" s="42"/>
    </row>
    <row r="39" spans="1:9" s="245" customFormat="1" ht="30" customHeight="1" outlineLevel="1">
      <c r="A39" s="164"/>
      <c r="B39" s="37"/>
      <c r="C39" s="321"/>
      <c r="D39" s="277">
        <f>Amidaments!H39</f>
        <v>1</v>
      </c>
      <c r="E39" s="314">
        <v>3.8544999999999998</v>
      </c>
      <c r="F39" s="314">
        <f>D39*E39</f>
        <v>3.8544999999999998</v>
      </c>
      <c r="G39" s="170"/>
      <c r="H39" s="315"/>
      <c r="I39" s="244"/>
    </row>
    <row r="40" spans="1:9" ht="17" outlineLevel="1">
      <c r="A40" s="228" t="s">
        <v>448</v>
      </c>
      <c r="B40" s="114" t="s">
        <v>13</v>
      </c>
      <c r="C40" s="320" t="s">
        <v>51</v>
      </c>
      <c r="D40" s="135"/>
      <c r="E40" s="135"/>
      <c r="F40" s="135"/>
      <c r="G40" s="40"/>
      <c r="H40" s="41"/>
      <c r="I40" s="42"/>
    </row>
    <row r="41" spans="1:9" s="245" customFormat="1" ht="30" customHeight="1" outlineLevel="1">
      <c r="A41" s="164"/>
      <c r="B41" s="37"/>
      <c r="C41" s="321"/>
      <c r="D41" s="277">
        <f>Amidaments!H41</f>
        <v>1</v>
      </c>
      <c r="E41" s="314">
        <v>2.98</v>
      </c>
      <c r="F41" s="314">
        <f>D41*E41</f>
        <v>2.98</v>
      </c>
      <c r="G41" s="170"/>
      <c r="H41" s="315"/>
      <c r="I41" s="244"/>
    </row>
    <row r="42" spans="1:9" ht="17" outlineLevel="1">
      <c r="A42" s="228" t="s">
        <v>449</v>
      </c>
      <c r="B42" s="114" t="s">
        <v>13</v>
      </c>
      <c r="C42" s="293" t="s">
        <v>53</v>
      </c>
      <c r="D42"/>
      <c r="E42"/>
      <c r="F42"/>
      <c r="G42" s="40"/>
      <c r="H42" s="41"/>
      <c r="I42" s="42"/>
    </row>
    <row r="43" spans="1:9" ht="102" outlineLevel="1">
      <c r="C43" s="312" t="s">
        <v>54</v>
      </c>
      <c r="D43" s="235"/>
      <c r="E43" s="237"/>
      <c r="F43" s="317"/>
      <c r="G43" s="40"/>
      <c r="H43" s="41"/>
      <c r="I43" s="42"/>
    </row>
    <row r="44" spans="1:9" s="245" customFormat="1" ht="30" customHeight="1" outlineLevel="1">
      <c r="A44" s="164"/>
      <c r="B44" s="37"/>
      <c r="C44" s="313"/>
      <c r="D44" s="277">
        <f>Amidaments!H44</f>
        <v>1</v>
      </c>
      <c r="E44" s="322">
        <v>150</v>
      </c>
      <c r="F44" s="323">
        <f>D44*E44</f>
        <v>150</v>
      </c>
      <c r="G44" s="170"/>
      <c r="H44" s="315"/>
      <c r="I44" s="244"/>
    </row>
    <row r="45" spans="1:9" s="245" customFormat="1" ht="40" customHeight="1">
      <c r="A45" s="164"/>
      <c r="B45" s="37"/>
      <c r="C45" s="324" t="s">
        <v>450</v>
      </c>
      <c r="D45" s="277"/>
      <c r="E45" s="170"/>
      <c r="F45" s="325">
        <f>SUM(F7:F44)</f>
        <v>1870.8493999999998</v>
      </c>
      <c r="G45" s="326"/>
      <c r="H45" s="315"/>
      <c r="I45" s="244"/>
    </row>
    <row r="46" spans="1:9" s="283" customFormat="1" ht="20" customHeight="1">
      <c r="A46" s="252" t="s">
        <v>451</v>
      </c>
      <c r="B46" s="308"/>
      <c r="C46" s="327" t="s">
        <v>57</v>
      </c>
      <c r="D46" s="285"/>
      <c r="E46" s="311"/>
      <c r="F46" s="328"/>
      <c r="G46" s="268"/>
      <c r="H46" s="268"/>
      <c r="I46" s="329"/>
    </row>
    <row r="47" spans="1:9" s="338" customFormat="1" ht="20" customHeight="1">
      <c r="A47" s="330" t="s">
        <v>452</v>
      </c>
      <c r="B47" s="331"/>
      <c r="C47" s="332" t="s">
        <v>60</v>
      </c>
      <c r="D47" s="333"/>
      <c r="E47" s="334"/>
      <c r="F47" s="335"/>
      <c r="G47" s="336"/>
      <c r="H47" s="336"/>
      <c r="I47" s="337"/>
    </row>
    <row r="48" spans="1:9" ht="17" outlineLevel="1">
      <c r="A48" s="228" t="s">
        <v>316</v>
      </c>
      <c r="B48" s="114" t="s">
        <v>13</v>
      </c>
      <c r="C48" s="339" t="s">
        <v>62</v>
      </c>
      <c r="D48"/>
      <c r="E48"/>
      <c r="F48"/>
      <c r="G48" s="40"/>
      <c r="H48" s="41"/>
      <c r="I48" s="42"/>
    </row>
    <row r="49" spans="1:9" ht="34" outlineLevel="1">
      <c r="C49" s="340" t="s">
        <v>453</v>
      </c>
      <c r="D49" s="135"/>
      <c r="E49" s="135"/>
      <c r="F49" s="135"/>
      <c r="G49" s="40"/>
      <c r="H49" s="41"/>
      <c r="I49" s="42"/>
    </row>
    <row r="50" spans="1:9" s="245" customFormat="1" ht="30" customHeight="1" outlineLevel="1">
      <c r="A50" s="164"/>
      <c r="B50" s="37"/>
      <c r="C50" s="341"/>
      <c r="D50" s="277">
        <f>Amidaments!H49</f>
        <v>9</v>
      </c>
      <c r="E50" s="170">
        <v>14.425000000000001</v>
      </c>
      <c r="F50" s="314">
        <f>D50*E50</f>
        <v>129.82500000000002</v>
      </c>
      <c r="G50" s="170"/>
      <c r="H50" s="315"/>
      <c r="I50" s="244"/>
    </row>
    <row r="51" spans="1:9" ht="17" outlineLevel="1">
      <c r="A51" s="228" t="s">
        <v>317</v>
      </c>
      <c r="B51" s="114" t="s">
        <v>13</v>
      </c>
      <c r="C51" s="339" t="s">
        <v>454</v>
      </c>
      <c r="F51" s="316"/>
      <c r="G51" s="40"/>
      <c r="H51" s="41"/>
      <c r="I51" s="42"/>
    </row>
    <row r="52" spans="1:9" ht="170" outlineLevel="1">
      <c r="C52" s="340" t="s">
        <v>455</v>
      </c>
      <c r="D52" s="235"/>
      <c r="E52" s="237"/>
      <c r="F52" s="317"/>
      <c r="G52" s="40"/>
      <c r="H52" s="41"/>
      <c r="I52" s="42"/>
    </row>
    <row r="53" spans="1:9" s="245" customFormat="1" ht="30" customHeight="1" outlineLevel="1">
      <c r="A53" s="164"/>
      <c r="B53" s="37"/>
      <c r="C53" s="341"/>
      <c r="D53" s="277">
        <f>Amidaments!H52</f>
        <v>9</v>
      </c>
      <c r="E53" s="170">
        <f>JustificacióPreusFinal!G25</f>
        <v>67.679999999999993</v>
      </c>
      <c r="F53" s="314">
        <f t="shared" ref="F53:F68" si="0">D53*E53</f>
        <v>609.11999999999989</v>
      </c>
      <c r="G53" s="170"/>
      <c r="H53" s="315"/>
      <c r="I53" s="244"/>
    </row>
    <row r="54" spans="1:9" ht="17" outlineLevel="1">
      <c r="A54" s="228" t="s">
        <v>296</v>
      </c>
      <c r="B54" s="114" t="s">
        <v>13</v>
      </c>
      <c r="C54" s="339" t="s">
        <v>456</v>
      </c>
      <c r="F54" s="316"/>
      <c r="G54" s="40"/>
      <c r="H54" s="41"/>
      <c r="I54" s="42"/>
    </row>
    <row r="55" spans="1:9" ht="136" outlineLevel="1">
      <c r="C55" s="340" t="s">
        <v>457</v>
      </c>
      <c r="D55" s="235"/>
      <c r="E55" s="237"/>
      <c r="F55" s="317"/>
      <c r="G55" s="40"/>
      <c r="H55" s="41"/>
      <c r="I55" s="42"/>
    </row>
    <row r="56" spans="1:9" s="245" customFormat="1" ht="30" customHeight="1" outlineLevel="1">
      <c r="A56" s="164"/>
      <c r="B56" s="37"/>
      <c r="C56" s="341"/>
      <c r="D56" s="277">
        <f>Amidaments!H55</f>
        <v>9</v>
      </c>
      <c r="E56" s="170">
        <f>JustificacióPreusFinal!G6</f>
        <v>67.682142857142864</v>
      </c>
      <c r="F56" s="314">
        <f t="shared" si="0"/>
        <v>609.13928571428573</v>
      </c>
      <c r="G56" s="170"/>
      <c r="H56" s="315"/>
      <c r="I56" s="244"/>
    </row>
    <row r="57" spans="1:9" ht="17" outlineLevel="1">
      <c r="A57" s="228" t="s">
        <v>302</v>
      </c>
      <c r="B57" s="114" t="s">
        <v>13</v>
      </c>
      <c r="C57" s="293" t="s">
        <v>31</v>
      </c>
      <c r="F57" s="316"/>
      <c r="G57" s="40"/>
      <c r="H57" s="41"/>
      <c r="I57" s="42"/>
    </row>
    <row r="58" spans="1:9" ht="170" outlineLevel="1">
      <c r="C58" s="340" t="s">
        <v>32</v>
      </c>
      <c r="D58" s="235"/>
      <c r="E58" s="237"/>
      <c r="F58" s="317"/>
      <c r="G58" s="40"/>
      <c r="H58" s="41"/>
      <c r="I58" s="42"/>
    </row>
    <row r="59" spans="1:9" s="245" customFormat="1" ht="30" customHeight="1" outlineLevel="1">
      <c r="A59" s="164"/>
      <c r="B59" s="37"/>
      <c r="C59" s="341"/>
      <c r="D59" s="277">
        <f>Amidaments!H58</f>
        <v>9</v>
      </c>
      <c r="E59" s="170">
        <v>14</v>
      </c>
      <c r="F59" s="314">
        <f t="shared" si="0"/>
        <v>126</v>
      </c>
      <c r="G59" s="170"/>
      <c r="H59" s="315"/>
      <c r="I59" s="244"/>
    </row>
    <row r="60" spans="1:9" ht="17" outlineLevel="1">
      <c r="A60" s="228" t="s">
        <v>319</v>
      </c>
      <c r="B60" s="114" t="s">
        <v>13</v>
      </c>
      <c r="C60" s="339" t="s">
        <v>320</v>
      </c>
      <c r="F60" s="316"/>
      <c r="G60" s="40"/>
      <c r="H60" s="41"/>
      <c r="I60" s="42"/>
    </row>
    <row r="61" spans="1:9" ht="85" outlineLevel="1">
      <c r="C61" s="340" t="s">
        <v>73</v>
      </c>
      <c r="D61" s="235"/>
      <c r="E61" s="237"/>
      <c r="F61" s="317"/>
      <c r="G61" s="40"/>
      <c r="H61" s="41"/>
      <c r="I61" s="42"/>
    </row>
    <row r="62" spans="1:9" s="245" customFormat="1" ht="30" customHeight="1" outlineLevel="1">
      <c r="A62" s="164"/>
      <c r="B62" s="37"/>
      <c r="C62" s="341"/>
      <c r="D62" s="277">
        <f>Amidaments!H61</f>
        <v>9</v>
      </c>
      <c r="E62" s="170">
        <v>8.7550000000000008</v>
      </c>
      <c r="F62" s="314">
        <f t="shared" si="0"/>
        <v>78.795000000000002</v>
      </c>
      <c r="G62" s="170"/>
      <c r="H62" s="315"/>
      <c r="I62" s="244"/>
    </row>
    <row r="63" spans="1:9" ht="17" outlineLevel="1">
      <c r="A63" s="228" t="s">
        <v>322</v>
      </c>
      <c r="B63" s="114" t="s">
        <v>13</v>
      </c>
      <c r="C63" s="339" t="s">
        <v>75</v>
      </c>
      <c r="F63" s="316"/>
      <c r="G63" s="40"/>
      <c r="H63" s="41"/>
      <c r="I63" s="42"/>
    </row>
    <row r="64" spans="1:9" ht="34" outlineLevel="1">
      <c r="C64" s="340" t="s">
        <v>76</v>
      </c>
      <c r="D64" s="235"/>
      <c r="E64" s="237"/>
      <c r="F64" s="317"/>
      <c r="G64" s="40"/>
      <c r="H64" s="41"/>
      <c r="I64" s="42"/>
    </row>
    <row r="65" spans="1:9" s="245" customFormat="1" ht="30" customHeight="1" outlineLevel="1">
      <c r="A65" s="164"/>
      <c r="B65" s="37"/>
      <c r="C65" s="341"/>
      <c r="D65" s="277">
        <f>Amidaments!H64</f>
        <v>9</v>
      </c>
      <c r="E65" s="170">
        <v>7.7420000000000009</v>
      </c>
      <c r="F65" s="314">
        <f t="shared" si="0"/>
        <v>69.678000000000011</v>
      </c>
      <c r="G65" s="170"/>
      <c r="H65" s="315"/>
      <c r="I65" s="244"/>
    </row>
    <row r="66" spans="1:9" ht="17" outlineLevel="1">
      <c r="A66" s="228" t="s">
        <v>325</v>
      </c>
      <c r="B66" s="114" t="s">
        <v>13</v>
      </c>
      <c r="C66" s="339" t="s">
        <v>78</v>
      </c>
      <c r="F66" s="316"/>
      <c r="G66" s="40"/>
      <c r="H66" s="41"/>
      <c r="I66" s="42"/>
    </row>
    <row r="67" spans="1:9" ht="34" outlineLevel="1">
      <c r="C67" s="342" t="s">
        <v>79</v>
      </c>
      <c r="D67" s="235"/>
      <c r="E67" s="237"/>
      <c r="F67" s="317"/>
      <c r="G67" s="40"/>
      <c r="H67" s="41"/>
      <c r="I67" s="42"/>
    </row>
    <row r="68" spans="1:9" s="245" customFormat="1" ht="30" customHeight="1" outlineLevel="1">
      <c r="A68" s="164"/>
      <c r="B68" s="37"/>
      <c r="C68" s="343"/>
      <c r="D68" s="277">
        <f>Amidaments!H67</f>
        <v>9</v>
      </c>
      <c r="E68" s="322">
        <v>5.65</v>
      </c>
      <c r="F68" s="323">
        <f t="shared" si="0"/>
        <v>50.85</v>
      </c>
      <c r="G68" s="170"/>
      <c r="H68" s="315"/>
      <c r="I68" s="244"/>
    </row>
    <row r="69" spans="1:9" s="245" customFormat="1" ht="40" customHeight="1">
      <c r="A69" s="164"/>
      <c r="B69" s="37"/>
      <c r="C69" s="324" t="s">
        <v>458</v>
      </c>
      <c r="D69" s="277"/>
      <c r="E69" s="170"/>
      <c r="F69" s="325">
        <f>SUM(F50:F68)</f>
        <v>1673.4072857142858</v>
      </c>
      <c r="G69" s="170"/>
      <c r="I69" s="244"/>
    </row>
    <row r="70" spans="1:9" s="338" customFormat="1" ht="20" customHeight="1">
      <c r="A70" s="330" t="s">
        <v>459</v>
      </c>
      <c r="B70" s="331" t="s">
        <v>13</v>
      </c>
      <c r="C70" s="344" t="s">
        <v>82</v>
      </c>
      <c r="D70" s="345"/>
      <c r="E70" s="334"/>
      <c r="F70" s="335"/>
      <c r="G70" s="336"/>
      <c r="H70" s="336"/>
      <c r="I70" s="337"/>
    </row>
    <row r="71" spans="1:9" ht="17" outlineLevel="1">
      <c r="A71" s="228" t="s">
        <v>328</v>
      </c>
      <c r="B71" s="114" t="s">
        <v>13</v>
      </c>
      <c r="C71" s="321" t="s">
        <v>83</v>
      </c>
      <c r="D71"/>
      <c r="E71"/>
      <c r="F71"/>
      <c r="G71" s="40"/>
      <c r="H71" s="41"/>
      <c r="I71" s="42"/>
    </row>
    <row r="72" spans="1:9" ht="51" outlineLevel="1">
      <c r="C72" s="340" t="s">
        <v>63</v>
      </c>
      <c r="D72" s="135"/>
      <c r="E72" s="135"/>
      <c r="F72" s="135"/>
      <c r="G72" s="40"/>
      <c r="H72" s="41"/>
      <c r="I72" s="42"/>
    </row>
    <row r="73" spans="1:9" s="245" customFormat="1" ht="30" customHeight="1" outlineLevel="1">
      <c r="A73" s="164"/>
      <c r="B73" s="37"/>
      <c r="C73" s="341"/>
      <c r="D73" s="277">
        <f>Amidaments!H71</f>
        <v>9</v>
      </c>
      <c r="E73" s="170">
        <v>13.96</v>
      </c>
      <c r="F73" s="170">
        <f>D73*E73</f>
        <v>125.64000000000001</v>
      </c>
      <c r="G73" s="170"/>
      <c r="H73" s="315"/>
      <c r="I73" s="244"/>
    </row>
    <row r="74" spans="1:9" ht="17" outlineLevel="1">
      <c r="A74" s="228" t="s">
        <v>297</v>
      </c>
      <c r="B74" s="114" t="s">
        <v>13</v>
      </c>
      <c r="C74" s="321" t="s">
        <v>68</v>
      </c>
      <c r="E74" s="76"/>
      <c r="G74" s="40"/>
      <c r="H74" s="41"/>
      <c r="I74" s="42"/>
    </row>
    <row r="75" spans="1:9" ht="136" outlineLevel="1">
      <c r="C75" s="340" t="s">
        <v>460</v>
      </c>
      <c r="D75" s="235"/>
      <c r="E75" s="346"/>
      <c r="F75" s="237"/>
      <c r="G75" s="40"/>
      <c r="H75" s="41"/>
      <c r="I75" s="42"/>
    </row>
    <row r="76" spans="1:9" s="245" customFormat="1" ht="30" customHeight="1" outlineLevel="1">
      <c r="A76" s="164"/>
      <c r="B76" s="37"/>
      <c r="C76" s="341"/>
      <c r="D76" s="277">
        <f>Amidaments!H74</f>
        <v>9</v>
      </c>
      <c r="E76" s="170">
        <f>JustificacióPreusFinal!G6</f>
        <v>67.682142857142864</v>
      </c>
      <c r="F76" s="170">
        <f t="shared" ref="F76:F88" si="1">D76*E76</f>
        <v>609.13928571428573</v>
      </c>
      <c r="G76" s="170"/>
      <c r="H76" s="315"/>
      <c r="I76" s="244"/>
    </row>
    <row r="77" spans="1:9" ht="17" outlineLevel="1">
      <c r="A77" s="228" t="s">
        <v>303</v>
      </c>
      <c r="B77" s="114" t="s">
        <v>13</v>
      </c>
      <c r="C77" s="293" t="s">
        <v>31</v>
      </c>
      <c r="E77" s="76"/>
      <c r="G77" s="40"/>
      <c r="H77" s="41"/>
      <c r="I77" s="42"/>
    </row>
    <row r="78" spans="1:9" ht="170" outlineLevel="1">
      <c r="C78" s="340" t="s">
        <v>32</v>
      </c>
      <c r="D78" s="235"/>
      <c r="E78" s="346"/>
      <c r="F78" s="237"/>
      <c r="G78" s="40"/>
      <c r="H78" s="41"/>
      <c r="I78" s="42"/>
    </row>
    <row r="79" spans="1:9" s="245" customFormat="1" ht="30" customHeight="1" outlineLevel="1">
      <c r="A79" s="164"/>
      <c r="B79" s="37"/>
      <c r="C79" s="341"/>
      <c r="D79" s="277">
        <f>Amidaments!H77</f>
        <v>9</v>
      </c>
      <c r="E79" s="170">
        <v>14</v>
      </c>
      <c r="F79" s="170">
        <f t="shared" si="1"/>
        <v>126</v>
      </c>
      <c r="G79" s="170"/>
      <c r="H79" s="315"/>
      <c r="I79" s="244"/>
    </row>
    <row r="80" spans="1:9" ht="17" outlineLevel="1">
      <c r="A80" s="228" t="s">
        <v>321</v>
      </c>
      <c r="B80" s="114" t="s">
        <v>13</v>
      </c>
      <c r="C80" s="321" t="s">
        <v>72</v>
      </c>
      <c r="E80" s="76"/>
      <c r="G80" s="40"/>
      <c r="H80" s="41"/>
      <c r="I80" s="42"/>
    </row>
    <row r="81" spans="1:12" ht="85" outlineLevel="1">
      <c r="C81" s="340" t="s">
        <v>73</v>
      </c>
      <c r="D81" s="235"/>
      <c r="E81" s="346"/>
      <c r="F81" s="237"/>
      <c r="G81" s="40"/>
      <c r="H81" s="41"/>
      <c r="I81" s="42"/>
    </row>
    <row r="82" spans="1:12" s="245" customFormat="1" ht="30" customHeight="1" outlineLevel="1">
      <c r="A82" s="164"/>
      <c r="B82" s="37"/>
      <c r="C82" s="341"/>
      <c r="D82" s="277">
        <f>Amidaments!H80</f>
        <v>9</v>
      </c>
      <c r="E82" s="170">
        <v>8.7550000000000008</v>
      </c>
      <c r="F82" s="170">
        <f t="shared" si="1"/>
        <v>78.795000000000002</v>
      </c>
      <c r="G82" s="170"/>
      <c r="H82" s="315"/>
      <c r="I82" s="244"/>
    </row>
    <row r="83" spans="1:12" ht="17" outlineLevel="1">
      <c r="A83" s="228" t="s">
        <v>323</v>
      </c>
      <c r="B83" s="114" t="s">
        <v>13</v>
      </c>
      <c r="C83" s="321" t="s">
        <v>85</v>
      </c>
      <c r="E83" s="76"/>
      <c r="G83" s="40"/>
      <c r="H83" s="41"/>
      <c r="I83" s="42"/>
    </row>
    <row r="84" spans="1:12" ht="15" customHeight="1" outlineLevel="1">
      <c r="C84" s="340" t="s">
        <v>76</v>
      </c>
      <c r="D84" s="235"/>
      <c r="E84" s="346"/>
      <c r="F84" s="237"/>
      <c r="G84" s="40"/>
      <c r="H84" s="41"/>
      <c r="I84" s="42"/>
    </row>
    <row r="85" spans="1:12" s="245" customFormat="1" ht="30" customHeight="1" outlineLevel="1">
      <c r="A85" s="164"/>
      <c r="B85" s="37"/>
      <c r="C85" s="341"/>
      <c r="D85" s="277">
        <f>Amidaments!H83</f>
        <v>9</v>
      </c>
      <c r="E85" s="170">
        <v>7.7420000000000009</v>
      </c>
      <c r="F85" s="170">
        <f t="shared" si="1"/>
        <v>69.678000000000011</v>
      </c>
      <c r="G85" s="170"/>
      <c r="H85" s="315"/>
      <c r="I85" s="244"/>
    </row>
    <row r="86" spans="1:12" ht="17" outlineLevel="1">
      <c r="A86" s="228" t="s">
        <v>326</v>
      </c>
      <c r="B86" s="114" t="s">
        <v>13</v>
      </c>
      <c r="C86" s="321" t="s">
        <v>86</v>
      </c>
      <c r="E86" s="76"/>
      <c r="G86" s="40"/>
      <c r="H86" s="41"/>
      <c r="I86" s="42"/>
    </row>
    <row r="87" spans="1:12" ht="34" outlineLevel="1">
      <c r="C87" s="342" t="s">
        <v>79</v>
      </c>
      <c r="D87" s="235"/>
      <c r="E87" s="346"/>
      <c r="F87" s="237"/>
      <c r="G87" s="69"/>
      <c r="H87" s="41"/>
    </row>
    <row r="88" spans="1:12" s="245" customFormat="1" ht="30" customHeight="1" outlineLevel="1">
      <c r="A88" s="164"/>
      <c r="B88" s="37"/>
      <c r="C88" s="341"/>
      <c r="D88" s="277">
        <f>Amidaments!H86</f>
        <v>9</v>
      </c>
      <c r="E88" s="322">
        <v>5.65</v>
      </c>
      <c r="F88" s="322">
        <f t="shared" si="1"/>
        <v>50.85</v>
      </c>
      <c r="G88" s="170"/>
      <c r="H88" s="315"/>
    </row>
    <row r="89" spans="1:12" s="245" customFormat="1" ht="40" customHeight="1">
      <c r="A89" s="164"/>
      <c r="B89" s="37"/>
      <c r="C89" s="324" t="s">
        <v>461</v>
      </c>
      <c r="D89" s="277"/>
      <c r="E89" s="170"/>
      <c r="F89" s="278">
        <f>SUM(F73:F88)</f>
        <v>1060.1022857142857</v>
      </c>
      <c r="G89" s="170"/>
      <c r="H89" s="315"/>
    </row>
    <row r="90" spans="1:12" s="307" customFormat="1" ht="20" customHeight="1">
      <c r="A90" s="171" t="s">
        <v>462</v>
      </c>
      <c r="B90" s="303"/>
      <c r="C90" s="347" t="s">
        <v>89</v>
      </c>
      <c r="D90" s="305"/>
      <c r="E90" s="220"/>
      <c r="F90" s="220"/>
      <c r="G90" s="221"/>
      <c r="H90" s="221"/>
      <c r="I90" s="348"/>
    </row>
    <row r="91" spans="1:12" s="283" customFormat="1" ht="20" customHeight="1">
      <c r="A91" s="252" t="s">
        <v>463</v>
      </c>
      <c r="B91" s="349"/>
      <c r="C91" s="327" t="s">
        <v>464</v>
      </c>
      <c r="D91" s="285"/>
      <c r="E91" s="311"/>
      <c r="F91" s="311"/>
      <c r="G91" s="268"/>
      <c r="H91" s="268"/>
      <c r="I91" s="329"/>
    </row>
    <row r="92" spans="1:12" ht="17" outlineLevel="1">
      <c r="A92" s="228" t="s">
        <v>330</v>
      </c>
      <c r="B92" s="114" t="s">
        <v>13</v>
      </c>
      <c r="C92" s="339" t="s">
        <v>93</v>
      </c>
      <c r="D92"/>
      <c r="E92"/>
      <c r="F92"/>
      <c r="G92" s="40"/>
      <c r="H92" s="42"/>
      <c r="I92" s="42"/>
      <c r="L92" s="38"/>
    </row>
    <row r="93" spans="1:12" ht="153" outlineLevel="1">
      <c r="C93" s="340" t="s">
        <v>465</v>
      </c>
      <c r="D93" s="135"/>
      <c r="E93" s="135"/>
      <c r="F93" s="135"/>
      <c r="G93" s="40"/>
      <c r="H93" s="42"/>
      <c r="I93" s="42"/>
      <c r="L93" s="38"/>
    </row>
    <row r="94" spans="1:12" s="245" customFormat="1" ht="30" customHeight="1" outlineLevel="1">
      <c r="A94" s="164"/>
      <c r="B94" s="37"/>
      <c r="C94" s="341"/>
      <c r="D94" s="277">
        <f>Amidaments!H91</f>
        <v>70</v>
      </c>
      <c r="E94" s="170">
        <f>JustificacióPreusFinal!G36</f>
        <v>44.302500000000009</v>
      </c>
      <c r="F94" s="170">
        <f>D94*E94</f>
        <v>3101.1750000000006</v>
      </c>
      <c r="G94" s="170"/>
      <c r="H94" s="244"/>
      <c r="I94" s="244"/>
      <c r="L94" s="350"/>
    </row>
    <row r="95" spans="1:12" ht="17" outlineLevel="1">
      <c r="A95" s="228" t="s">
        <v>331</v>
      </c>
      <c r="B95" s="114" t="s">
        <v>13</v>
      </c>
      <c r="C95" s="339" t="s">
        <v>95</v>
      </c>
      <c r="E95" s="40"/>
      <c r="G95" s="40"/>
      <c r="H95" s="42"/>
      <c r="I95" s="42"/>
    </row>
    <row r="96" spans="1:12" ht="187" outlineLevel="1">
      <c r="C96" s="340" t="s">
        <v>96</v>
      </c>
      <c r="D96" s="235"/>
      <c r="E96" s="236"/>
      <c r="F96" s="237"/>
      <c r="G96" s="40"/>
      <c r="H96" s="42"/>
      <c r="I96" s="42"/>
    </row>
    <row r="97" spans="1:9" s="245" customFormat="1" ht="30" customHeight="1" outlineLevel="1">
      <c r="A97" s="164"/>
      <c r="B97" s="37"/>
      <c r="C97" s="341"/>
      <c r="D97" s="277">
        <f>Amidaments!H94</f>
        <v>43</v>
      </c>
      <c r="E97" s="170">
        <f>JustificacióPreusFinal!G37</f>
        <v>63.982500000000002</v>
      </c>
      <c r="F97" s="170">
        <f t="shared" ref="F97:F124" si="2">D97*E97</f>
        <v>2751.2474999999999</v>
      </c>
      <c r="G97" s="170"/>
      <c r="H97" s="244"/>
      <c r="I97" s="244"/>
    </row>
    <row r="98" spans="1:9" ht="17" outlineLevel="1">
      <c r="A98" s="228" t="s">
        <v>333</v>
      </c>
      <c r="B98" s="114" t="s">
        <v>13</v>
      </c>
      <c r="C98" s="339" t="s">
        <v>97</v>
      </c>
      <c r="E98" s="40"/>
      <c r="G98" s="40"/>
      <c r="H98" s="42"/>
      <c r="I98" s="42"/>
    </row>
    <row r="99" spans="1:9" ht="68" outlineLevel="1">
      <c r="C99" s="342" t="s">
        <v>98</v>
      </c>
      <c r="D99" s="235"/>
      <c r="E99" s="236"/>
      <c r="F99" s="237"/>
      <c r="G99" s="40"/>
      <c r="H99" s="42"/>
      <c r="I99" s="42"/>
    </row>
    <row r="100" spans="1:9" s="245" customFormat="1" ht="30" customHeight="1" outlineLevel="1">
      <c r="A100" s="164"/>
      <c r="B100" s="37"/>
      <c r="C100" s="343"/>
      <c r="D100" s="277">
        <f>Amidaments!H97</f>
        <v>43</v>
      </c>
      <c r="E100" s="170">
        <f>JustificacióPreusFinal!G38</f>
        <v>0.97500000000000009</v>
      </c>
      <c r="F100" s="170">
        <f t="shared" si="2"/>
        <v>41.925000000000004</v>
      </c>
      <c r="G100" s="170"/>
      <c r="H100" s="244"/>
      <c r="I100" s="244"/>
    </row>
    <row r="101" spans="1:9" ht="17" outlineLevel="1">
      <c r="A101" s="228" t="s">
        <v>335</v>
      </c>
      <c r="B101" s="114" t="s">
        <v>13</v>
      </c>
      <c r="C101" s="339" t="s">
        <v>99</v>
      </c>
      <c r="E101" s="40"/>
      <c r="G101" s="40"/>
      <c r="H101" s="42"/>
      <c r="I101" s="42"/>
    </row>
    <row r="102" spans="1:9" ht="204" outlineLevel="1">
      <c r="C102" s="340" t="s">
        <v>466</v>
      </c>
      <c r="D102" s="235"/>
      <c r="E102" s="236"/>
      <c r="F102" s="237"/>
      <c r="G102" s="40"/>
      <c r="H102" s="42"/>
      <c r="I102" s="42"/>
    </row>
    <row r="103" spans="1:9" s="245" customFormat="1" ht="30" customHeight="1" outlineLevel="1">
      <c r="A103" s="164"/>
      <c r="B103" s="37"/>
      <c r="C103" s="341"/>
      <c r="D103" s="277">
        <f>Amidaments!H100</f>
        <v>1</v>
      </c>
      <c r="E103" s="170">
        <f>JustificacióPreusFinal!G39</f>
        <v>319.10250000000002</v>
      </c>
      <c r="F103" s="170">
        <f t="shared" si="2"/>
        <v>319.10250000000002</v>
      </c>
      <c r="G103" s="170"/>
      <c r="H103" s="244"/>
      <c r="I103" s="244"/>
    </row>
    <row r="104" spans="1:9" ht="17" outlineLevel="1">
      <c r="A104" s="228" t="s">
        <v>336</v>
      </c>
      <c r="B104" s="114" t="s">
        <v>13</v>
      </c>
      <c r="C104" s="339" t="s">
        <v>101</v>
      </c>
      <c r="E104" s="40"/>
      <c r="G104" s="40"/>
      <c r="H104" s="42"/>
      <c r="I104" s="42"/>
    </row>
    <row r="105" spans="1:9" ht="238" outlineLevel="1">
      <c r="C105" s="340" t="s">
        <v>102</v>
      </c>
      <c r="D105" s="235"/>
      <c r="E105" s="236"/>
      <c r="F105" s="237"/>
      <c r="G105" s="40"/>
      <c r="H105" s="42"/>
      <c r="I105" s="42"/>
    </row>
    <row r="106" spans="1:9" s="245" customFormat="1" ht="30" customHeight="1" outlineLevel="1">
      <c r="A106" s="164"/>
      <c r="B106" s="37"/>
      <c r="C106" s="341"/>
      <c r="D106" s="277">
        <f>Amidaments!H103</f>
        <v>11</v>
      </c>
      <c r="E106" s="170">
        <f>JustificacióPreusFinal!G40</f>
        <v>56.602499999999999</v>
      </c>
      <c r="F106" s="170">
        <f t="shared" si="2"/>
        <v>622.62749999999994</v>
      </c>
      <c r="G106" s="170"/>
      <c r="H106" s="244"/>
      <c r="I106" s="244"/>
    </row>
    <row r="107" spans="1:9" ht="17" outlineLevel="1">
      <c r="A107" s="228" t="s">
        <v>338</v>
      </c>
      <c r="B107" s="114" t="s">
        <v>13</v>
      </c>
      <c r="C107" s="339" t="s">
        <v>103</v>
      </c>
      <c r="E107" s="40"/>
      <c r="G107" s="40"/>
      <c r="H107" s="42"/>
      <c r="I107" s="42"/>
    </row>
    <row r="108" spans="1:9" ht="204" outlineLevel="1">
      <c r="C108" s="340" t="s">
        <v>467</v>
      </c>
      <c r="D108" s="235"/>
      <c r="E108" s="236"/>
      <c r="F108" s="237"/>
      <c r="G108" s="40"/>
      <c r="H108" s="42"/>
      <c r="I108" s="42"/>
    </row>
    <row r="109" spans="1:9" s="245" customFormat="1" ht="30" customHeight="1" outlineLevel="1">
      <c r="A109" s="164"/>
      <c r="B109" s="37"/>
      <c r="C109" s="341"/>
      <c r="D109" s="277">
        <f>Amidaments!H106</f>
        <v>9</v>
      </c>
      <c r="E109" s="170">
        <f>JustificacióPreusFinal!G41</f>
        <v>153.72749999999999</v>
      </c>
      <c r="F109" s="170">
        <f t="shared" si="2"/>
        <v>1383.5474999999999</v>
      </c>
      <c r="G109" s="170"/>
      <c r="H109" s="244"/>
      <c r="I109" s="244"/>
    </row>
    <row r="110" spans="1:9" ht="17" outlineLevel="1">
      <c r="A110" s="228" t="s">
        <v>339</v>
      </c>
      <c r="B110" s="114" t="s">
        <v>13</v>
      </c>
      <c r="C110" s="339" t="s">
        <v>105</v>
      </c>
      <c r="E110" s="40"/>
      <c r="G110" s="40"/>
      <c r="H110" s="42"/>
      <c r="I110" s="42"/>
    </row>
    <row r="111" spans="1:9" ht="187" outlineLevel="1">
      <c r="C111" s="340" t="s">
        <v>106</v>
      </c>
      <c r="D111" s="235"/>
      <c r="E111" s="236"/>
      <c r="F111" s="237"/>
      <c r="G111" s="40"/>
      <c r="H111" s="42"/>
      <c r="I111" s="42"/>
    </row>
    <row r="112" spans="1:9" s="245" customFormat="1" ht="30" customHeight="1" outlineLevel="1">
      <c r="A112" s="164"/>
      <c r="B112" s="37"/>
      <c r="C112" s="341"/>
      <c r="D112" s="277">
        <f>Amidaments!H109</f>
        <v>4</v>
      </c>
      <c r="E112" s="170">
        <f>JustificacióPreusFinal!G42</f>
        <v>204.255</v>
      </c>
      <c r="F112" s="170">
        <f t="shared" si="2"/>
        <v>817.02</v>
      </c>
      <c r="G112" s="170"/>
      <c r="H112" s="244"/>
      <c r="I112" s="244"/>
    </row>
    <row r="113" spans="1:9" ht="17" outlineLevel="1">
      <c r="A113" s="228" t="s">
        <v>341</v>
      </c>
      <c r="B113" s="114" t="s">
        <v>13</v>
      </c>
      <c r="C113" s="339" t="s">
        <v>468</v>
      </c>
      <c r="E113" s="40"/>
      <c r="G113" s="40"/>
      <c r="H113" s="42"/>
      <c r="I113" s="42"/>
    </row>
    <row r="114" spans="1:9" ht="119" outlineLevel="1">
      <c r="C114" s="340" t="s">
        <v>108</v>
      </c>
      <c r="D114" s="235"/>
      <c r="E114" s="236"/>
      <c r="F114" s="237"/>
      <c r="G114" s="40"/>
      <c r="H114" s="42"/>
      <c r="I114" s="42"/>
    </row>
    <row r="115" spans="1:9" s="245" customFormat="1" ht="30" customHeight="1" outlineLevel="1">
      <c r="A115" s="164"/>
      <c r="B115" s="37"/>
      <c r="C115" s="341"/>
      <c r="D115" s="277">
        <f>Amidaments!H112</f>
        <v>12</v>
      </c>
      <c r="E115" s="170">
        <f>JustificacióPreusFinal!G43</f>
        <v>9.3525000000000027</v>
      </c>
      <c r="F115" s="170">
        <f t="shared" si="2"/>
        <v>112.23000000000003</v>
      </c>
      <c r="G115" s="170"/>
      <c r="H115" s="244"/>
      <c r="I115" s="244"/>
    </row>
    <row r="116" spans="1:9" ht="17" outlineLevel="1">
      <c r="A116" s="228" t="s">
        <v>343</v>
      </c>
      <c r="B116" s="114" t="s">
        <v>13</v>
      </c>
      <c r="C116" s="339" t="s">
        <v>109</v>
      </c>
      <c r="E116" s="40"/>
      <c r="G116" s="40"/>
      <c r="H116" s="42"/>
      <c r="I116" s="42"/>
    </row>
    <row r="117" spans="1:9" ht="255" outlineLevel="1">
      <c r="C117" s="340" t="s">
        <v>110</v>
      </c>
      <c r="D117" s="235"/>
      <c r="E117" s="236"/>
      <c r="F117" s="237"/>
      <c r="G117" s="40"/>
      <c r="H117" s="42"/>
      <c r="I117" s="42"/>
    </row>
    <row r="118" spans="1:9" s="245" customFormat="1" ht="30" customHeight="1" outlineLevel="1">
      <c r="A118" s="164"/>
      <c r="B118" s="37"/>
      <c r="C118" s="341"/>
      <c r="D118" s="277">
        <f>Amidaments!H115</f>
        <v>20</v>
      </c>
      <c r="E118" s="170">
        <f>JustificacióPreusFinal!G44</f>
        <v>68.295000000000016</v>
      </c>
      <c r="F118" s="170">
        <f t="shared" si="2"/>
        <v>1365.9000000000003</v>
      </c>
      <c r="G118" s="170"/>
      <c r="H118" s="244"/>
      <c r="I118" s="244"/>
    </row>
    <row r="119" spans="1:9" ht="17" outlineLevel="1">
      <c r="A119" s="228" t="s">
        <v>345</v>
      </c>
      <c r="B119" s="114" t="s">
        <v>13</v>
      </c>
      <c r="C119" s="339" t="s">
        <v>469</v>
      </c>
      <c r="E119" s="40"/>
      <c r="G119" s="40"/>
      <c r="H119" s="42"/>
      <c r="I119" s="42"/>
    </row>
    <row r="120" spans="1:9" ht="119" outlineLevel="1">
      <c r="C120" s="340" t="s">
        <v>112</v>
      </c>
      <c r="D120" s="235"/>
      <c r="E120" s="236"/>
      <c r="F120" s="237"/>
      <c r="G120" s="40"/>
      <c r="H120" s="42"/>
      <c r="I120" s="42"/>
    </row>
    <row r="121" spans="1:9" s="245" customFormat="1" ht="30" customHeight="1" outlineLevel="1">
      <c r="A121" s="164"/>
      <c r="B121" s="37"/>
      <c r="C121" s="341"/>
      <c r="D121" s="277">
        <f>Amidaments!H118</f>
        <v>0</v>
      </c>
      <c r="E121" s="170">
        <f>JustificacióPreusFinal!G45</f>
        <v>44.302500000000009</v>
      </c>
      <c r="F121" s="170">
        <f t="shared" si="2"/>
        <v>0</v>
      </c>
      <c r="G121" s="170"/>
      <c r="H121" s="244"/>
      <c r="I121" s="244"/>
    </row>
    <row r="122" spans="1:9" ht="17" outlineLevel="1">
      <c r="A122" s="228" t="s">
        <v>346</v>
      </c>
      <c r="B122" s="114" t="s">
        <v>13</v>
      </c>
      <c r="C122" s="339" t="s">
        <v>113</v>
      </c>
      <c r="E122" s="40"/>
      <c r="G122" s="40"/>
      <c r="H122" s="42"/>
      <c r="I122" s="42"/>
    </row>
    <row r="123" spans="1:9" ht="136" outlineLevel="1">
      <c r="C123" s="340" t="s">
        <v>114</v>
      </c>
      <c r="D123" s="235"/>
      <c r="E123" s="236"/>
      <c r="F123" s="237"/>
      <c r="G123" s="40"/>
      <c r="H123" s="42"/>
      <c r="I123" s="42"/>
    </row>
    <row r="124" spans="1:9" s="245" customFormat="1" ht="30" customHeight="1" outlineLevel="1">
      <c r="A124" s="164"/>
      <c r="B124" s="37"/>
      <c r="C124" s="341"/>
      <c r="D124" s="277">
        <f>Amidaments!H121</f>
        <v>7</v>
      </c>
      <c r="E124" s="322">
        <f>JustificacióPreusFinal!G46</f>
        <v>47.782500000000006</v>
      </c>
      <c r="F124" s="322">
        <f t="shared" si="2"/>
        <v>334.47750000000002</v>
      </c>
      <c r="G124" s="170"/>
      <c r="H124" s="244"/>
      <c r="I124" s="244"/>
    </row>
    <row r="125" spans="1:9" s="245" customFormat="1" ht="40" customHeight="1">
      <c r="A125" s="164"/>
      <c r="B125" s="37"/>
      <c r="C125" s="324" t="s">
        <v>470</v>
      </c>
      <c r="D125" s="277"/>
      <c r="E125" s="170"/>
      <c r="F125" s="278">
        <f>SUM(F94:F124)</f>
        <v>10849.252500000001</v>
      </c>
      <c r="G125" s="170"/>
      <c r="H125" s="170"/>
      <c r="I125" s="244"/>
    </row>
    <row r="126" spans="1:9" s="283" customFormat="1" ht="20" customHeight="1">
      <c r="A126" s="252" t="s">
        <v>117</v>
      </c>
      <c r="B126" s="349"/>
      <c r="C126" s="309" t="s">
        <v>118</v>
      </c>
      <c r="D126" s="285"/>
      <c r="E126" s="311"/>
      <c r="F126" s="311"/>
      <c r="G126" s="268"/>
      <c r="H126" s="351"/>
      <c r="I126" s="329"/>
    </row>
    <row r="127" spans="1:9" ht="17" outlineLevel="1">
      <c r="A127" s="228" t="s">
        <v>347</v>
      </c>
      <c r="B127" s="114" t="s">
        <v>13</v>
      </c>
      <c r="C127" s="339" t="s">
        <v>471</v>
      </c>
      <c r="D127"/>
      <c r="E127"/>
      <c r="F127"/>
      <c r="G127" s="39"/>
      <c r="H127" s="42"/>
      <c r="I127" s="41"/>
    </row>
    <row r="128" spans="1:9" ht="51" outlineLevel="1">
      <c r="C128" s="342" t="s">
        <v>120</v>
      </c>
      <c r="D128" s="135"/>
      <c r="E128" s="135"/>
      <c r="F128" s="135"/>
      <c r="G128" s="39"/>
      <c r="H128" s="42"/>
      <c r="I128" s="41"/>
    </row>
    <row r="129" spans="1:9" s="245" customFormat="1" ht="30" customHeight="1" outlineLevel="1">
      <c r="A129" s="164"/>
      <c r="B129" s="37"/>
      <c r="C129" s="343"/>
      <c r="D129" s="277">
        <f>Amidaments!H125</f>
        <v>25</v>
      </c>
      <c r="E129" s="170">
        <v>25.77</v>
      </c>
      <c r="F129" s="170">
        <f>D129*E129</f>
        <v>644.25</v>
      </c>
      <c r="G129" s="314"/>
      <c r="H129" s="244"/>
      <c r="I129" s="315"/>
    </row>
    <row r="130" spans="1:9" ht="17" outlineLevel="1">
      <c r="A130" s="228" t="s">
        <v>349</v>
      </c>
      <c r="B130" s="114" t="s">
        <v>13</v>
      </c>
      <c r="C130" s="339" t="s">
        <v>121</v>
      </c>
      <c r="E130" s="40"/>
      <c r="G130" s="39"/>
      <c r="H130" s="42"/>
      <c r="I130" s="41"/>
    </row>
    <row r="131" spans="1:9" ht="170" outlineLevel="1">
      <c r="C131" s="340" t="s">
        <v>472</v>
      </c>
      <c r="D131" s="235"/>
      <c r="E131" s="236"/>
      <c r="F131" s="237"/>
      <c r="G131" s="39"/>
      <c r="H131" s="42"/>
      <c r="I131" s="41"/>
    </row>
    <row r="132" spans="1:9" s="245" customFormat="1" ht="30" customHeight="1" outlineLevel="1">
      <c r="A132" s="164"/>
      <c r="B132" s="37"/>
      <c r="C132" s="341"/>
      <c r="D132" s="277">
        <f>Amidaments!H128</f>
        <v>50</v>
      </c>
      <c r="E132" s="170">
        <f>JustificacióPreusFinal!G48</f>
        <v>75.465000000000003</v>
      </c>
      <c r="F132" s="170">
        <f t="shared" ref="F132:F147" si="3">D132*E132</f>
        <v>3773.25</v>
      </c>
      <c r="G132" s="314"/>
      <c r="H132" s="244"/>
      <c r="I132" s="315"/>
    </row>
    <row r="133" spans="1:9" ht="17" outlineLevel="1">
      <c r="A133" s="228" t="s">
        <v>324</v>
      </c>
      <c r="B133" s="114" t="s">
        <v>13</v>
      </c>
      <c r="C133" s="339" t="s">
        <v>123</v>
      </c>
      <c r="E133" s="40"/>
      <c r="G133" s="39"/>
      <c r="H133" s="42"/>
      <c r="I133" s="41"/>
    </row>
    <row r="134" spans="1:9" ht="34" outlineLevel="1">
      <c r="C134" s="340" t="s">
        <v>76</v>
      </c>
      <c r="D134" s="235"/>
      <c r="E134" s="236"/>
      <c r="F134" s="237"/>
      <c r="G134" s="39"/>
      <c r="H134" s="42"/>
      <c r="I134" s="41"/>
    </row>
    <row r="135" spans="1:9" s="245" customFormat="1" ht="30" customHeight="1" outlineLevel="1">
      <c r="A135" s="164"/>
      <c r="B135" s="37"/>
      <c r="C135" s="341"/>
      <c r="D135" s="277">
        <f>Amidaments!H131</f>
        <v>100</v>
      </c>
      <c r="E135" s="170">
        <v>7.7420000000000009</v>
      </c>
      <c r="F135" s="170">
        <f t="shared" si="3"/>
        <v>774.2</v>
      </c>
      <c r="G135" s="314"/>
      <c r="H135" s="244"/>
      <c r="I135" s="315"/>
    </row>
    <row r="136" spans="1:9" ht="17" outlineLevel="1">
      <c r="A136" s="228" t="s">
        <v>327</v>
      </c>
      <c r="B136" s="114" t="s">
        <v>13</v>
      </c>
      <c r="C136" s="339" t="s">
        <v>124</v>
      </c>
      <c r="E136" s="40"/>
      <c r="G136" s="39"/>
      <c r="H136" s="42"/>
      <c r="I136" s="41"/>
    </row>
    <row r="137" spans="1:9" ht="34" outlineLevel="1">
      <c r="C137" s="342" t="s">
        <v>79</v>
      </c>
      <c r="D137" s="235"/>
      <c r="E137" s="236"/>
      <c r="F137" s="237"/>
      <c r="G137" s="39"/>
      <c r="H137" s="42"/>
      <c r="I137" s="41"/>
    </row>
    <row r="138" spans="1:9" s="245" customFormat="1" ht="30" customHeight="1" outlineLevel="1">
      <c r="A138" s="164"/>
      <c r="B138" s="37"/>
      <c r="C138" s="343"/>
      <c r="D138" s="277">
        <f>Amidaments!H134</f>
        <v>100</v>
      </c>
      <c r="E138" s="170">
        <v>5.65</v>
      </c>
      <c r="F138" s="170">
        <f t="shared" si="3"/>
        <v>565</v>
      </c>
      <c r="G138" s="314"/>
      <c r="H138" s="244"/>
      <c r="I138" s="315"/>
    </row>
    <row r="139" spans="1:9" ht="17" outlineLevel="1">
      <c r="A139" s="228" t="s">
        <v>350</v>
      </c>
      <c r="B139" s="114" t="s">
        <v>13</v>
      </c>
      <c r="C139" s="339" t="s">
        <v>125</v>
      </c>
      <c r="E139" s="40"/>
      <c r="G139" s="39"/>
      <c r="H139" s="42"/>
      <c r="I139" s="41"/>
    </row>
    <row r="140" spans="1:9" ht="17" outlineLevel="1">
      <c r="C140" s="312" t="s">
        <v>51</v>
      </c>
      <c r="D140" s="235"/>
      <c r="E140" s="236"/>
      <c r="F140" s="237"/>
      <c r="G140" s="39"/>
      <c r="H140" s="42"/>
      <c r="I140" s="41"/>
    </row>
    <row r="141" spans="1:9" s="245" customFormat="1" ht="30" customHeight="1" outlineLevel="1">
      <c r="A141" s="164"/>
      <c r="B141" s="37"/>
      <c r="C141" s="313"/>
      <c r="D141" s="277">
        <f>Amidaments!H137</f>
        <v>1</v>
      </c>
      <c r="E141" s="170">
        <v>2.98</v>
      </c>
      <c r="F141" s="170">
        <f t="shared" si="3"/>
        <v>2.98</v>
      </c>
      <c r="G141" s="314"/>
      <c r="H141" s="244"/>
      <c r="I141" s="315"/>
    </row>
    <row r="142" spans="1:9" ht="17" outlineLevel="1">
      <c r="A142" s="228" t="s">
        <v>351</v>
      </c>
      <c r="B142" s="114" t="s">
        <v>13</v>
      </c>
      <c r="C142" s="352" t="s">
        <v>126</v>
      </c>
      <c r="E142" s="40"/>
      <c r="G142" s="39"/>
      <c r="H142" s="42"/>
      <c r="I142" s="41"/>
    </row>
    <row r="143" spans="1:9" ht="68" outlineLevel="1">
      <c r="C143" s="342" t="s">
        <v>473</v>
      </c>
      <c r="D143" s="235"/>
      <c r="E143" s="236"/>
      <c r="F143" s="237"/>
      <c r="G143" s="39"/>
      <c r="H143" s="42"/>
      <c r="I143" s="41"/>
    </row>
    <row r="144" spans="1:9" s="245" customFormat="1" ht="30" customHeight="1" outlineLevel="1">
      <c r="A144" s="164"/>
      <c r="B144" s="37"/>
      <c r="C144" s="343"/>
      <c r="D144" s="277">
        <f>Amidaments!H140</f>
        <v>75</v>
      </c>
      <c r="E144" s="170">
        <v>0.34</v>
      </c>
      <c r="F144" s="170">
        <f t="shared" si="3"/>
        <v>25.500000000000004</v>
      </c>
      <c r="G144" s="314"/>
      <c r="H144" s="244"/>
      <c r="I144" s="315"/>
    </row>
    <row r="145" spans="1:9" ht="17" outlineLevel="1">
      <c r="A145" s="228" t="s">
        <v>356</v>
      </c>
      <c r="B145" s="114" t="s">
        <v>13</v>
      </c>
      <c r="C145" s="339" t="s">
        <v>128</v>
      </c>
      <c r="E145" s="40"/>
      <c r="G145" s="39"/>
      <c r="H145" s="42"/>
      <c r="I145" s="41"/>
    </row>
    <row r="146" spans="1:9" ht="68" outlineLevel="1">
      <c r="A146" s="202"/>
      <c r="C146" s="342" t="s">
        <v>474</v>
      </c>
      <c r="D146" s="235"/>
      <c r="E146" s="236"/>
      <c r="F146" s="237"/>
      <c r="G146" s="39"/>
      <c r="H146" s="42"/>
      <c r="I146" s="41"/>
    </row>
    <row r="147" spans="1:9" s="245" customFormat="1" ht="30" customHeight="1" outlineLevel="1">
      <c r="A147" s="164"/>
      <c r="B147" s="37"/>
      <c r="C147" s="343"/>
      <c r="D147" s="277">
        <f>Amidaments!H143</f>
        <v>25</v>
      </c>
      <c r="E147" s="322">
        <v>0.54600000000000004</v>
      </c>
      <c r="F147" s="322">
        <f t="shared" si="3"/>
        <v>13.65</v>
      </c>
      <c r="G147" s="314"/>
      <c r="H147" s="244"/>
      <c r="I147" s="315"/>
    </row>
    <row r="148" spans="1:9" s="245" customFormat="1" ht="40" customHeight="1">
      <c r="A148" s="164"/>
      <c r="B148" s="37"/>
      <c r="C148" s="353" t="s">
        <v>475</v>
      </c>
      <c r="D148" s="277"/>
      <c r="E148" s="170"/>
      <c r="F148" s="278">
        <f>SUM(F129:F147)</f>
        <v>5798.829999999999</v>
      </c>
      <c r="G148" s="314"/>
      <c r="H148" s="244"/>
      <c r="I148" s="315"/>
    </row>
    <row r="149" spans="1:9" s="283" customFormat="1" ht="20" customHeight="1">
      <c r="A149" s="252" t="s">
        <v>132</v>
      </c>
      <c r="B149" s="308"/>
      <c r="C149" s="309" t="s">
        <v>133</v>
      </c>
      <c r="D149" s="285"/>
      <c r="E149" s="311"/>
      <c r="F149" s="311"/>
      <c r="G149" s="286"/>
    </row>
    <row r="150" spans="1:9" ht="17" hidden="1" outlineLevel="1">
      <c r="A150" s="228" t="s">
        <v>354</v>
      </c>
      <c r="B150" s="114" t="s">
        <v>13</v>
      </c>
      <c r="C150" s="352" t="s">
        <v>134</v>
      </c>
      <c r="D150"/>
      <c r="E150"/>
      <c r="F150"/>
      <c r="G150" s="39"/>
      <c r="H150" s="42"/>
    </row>
    <row r="151" spans="1:9" ht="34" hidden="1" outlineLevel="1">
      <c r="C151" s="342" t="s">
        <v>135</v>
      </c>
      <c r="D151" s="135"/>
      <c r="E151" s="135"/>
      <c r="F151" s="135"/>
      <c r="G151" s="39"/>
      <c r="H151" s="42"/>
    </row>
    <row r="152" spans="1:9" s="245" customFormat="1" ht="30" hidden="1" customHeight="1" outlineLevel="1">
      <c r="A152" s="164"/>
      <c r="B152" s="37"/>
      <c r="C152" s="343"/>
      <c r="D152" s="277">
        <f>Amidaments!H147</f>
        <v>1</v>
      </c>
      <c r="E152" s="314">
        <f>JustificacióPreusFinal!G52</f>
        <v>3.45</v>
      </c>
      <c r="F152" s="170">
        <f>D152*E152</f>
        <v>3.45</v>
      </c>
      <c r="G152" s="314"/>
      <c r="H152" s="244"/>
    </row>
    <row r="153" spans="1:9" ht="17" hidden="1" outlineLevel="1">
      <c r="A153" s="228" t="s">
        <v>304</v>
      </c>
      <c r="B153" s="114" t="s">
        <v>13</v>
      </c>
      <c r="C153" s="293" t="s">
        <v>31</v>
      </c>
      <c r="E153" s="39"/>
      <c r="G153" s="39"/>
      <c r="H153" s="42"/>
    </row>
    <row r="154" spans="1:9" ht="170" hidden="1" outlineLevel="1">
      <c r="C154" s="312" t="s">
        <v>32</v>
      </c>
      <c r="D154" s="235"/>
      <c r="E154" s="354"/>
      <c r="F154" s="237"/>
      <c r="G154" s="39"/>
      <c r="H154" s="42"/>
    </row>
    <row r="155" spans="1:9" s="245" customFormat="1" ht="30" hidden="1" customHeight="1" outlineLevel="1">
      <c r="A155" s="164"/>
      <c r="B155" s="37"/>
      <c r="C155" s="313"/>
      <c r="D155" s="277">
        <f>Amidaments!H150</f>
        <v>1</v>
      </c>
      <c r="E155" s="314">
        <v>14</v>
      </c>
      <c r="F155" s="170">
        <f>D155*E155</f>
        <v>14</v>
      </c>
      <c r="G155" s="314"/>
      <c r="H155" s="244"/>
    </row>
    <row r="156" spans="1:9" ht="17" hidden="1" outlineLevel="1">
      <c r="A156" s="228" t="s">
        <v>318</v>
      </c>
      <c r="B156" s="114" t="s">
        <v>13</v>
      </c>
      <c r="C156" s="352" t="s">
        <v>476</v>
      </c>
      <c r="E156" s="39"/>
      <c r="G156" s="39"/>
      <c r="H156" s="42"/>
    </row>
    <row r="157" spans="1:9" ht="170" hidden="1" outlineLevel="1">
      <c r="C157" s="340" t="s">
        <v>477</v>
      </c>
      <c r="D157" s="235"/>
      <c r="E157" s="354"/>
      <c r="F157" s="237"/>
      <c r="G157" s="39"/>
      <c r="H157" s="42"/>
    </row>
    <row r="158" spans="1:9" s="245" customFormat="1" ht="30" hidden="1" customHeight="1" outlineLevel="1">
      <c r="A158" s="164"/>
      <c r="B158" s="37"/>
      <c r="C158" s="341"/>
      <c r="D158" s="277">
        <f>Amidaments!H153</f>
        <v>1</v>
      </c>
      <c r="E158" s="314">
        <f>JustificacióPreusFinal!G25</f>
        <v>67.679999999999993</v>
      </c>
      <c r="F158" s="170">
        <f>D158*E158</f>
        <v>67.679999999999993</v>
      </c>
      <c r="G158" s="314"/>
      <c r="H158" s="244"/>
    </row>
    <row r="159" spans="1:9" ht="17" hidden="1" outlineLevel="1">
      <c r="A159" s="228" t="s">
        <v>353</v>
      </c>
      <c r="B159" s="114" t="s">
        <v>13</v>
      </c>
      <c r="C159" s="352" t="s">
        <v>126</v>
      </c>
      <c r="E159" s="39"/>
      <c r="G159" s="39"/>
      <c r="H159" s="42"/>
    </row>
    <row r="160" spans="1:9" ht="68" hidden="1" outlineLevel="1">
      <c r="C160" s="342" t="s">
        <v>473</v>
      </c>
      <c r="D160" s="235"/>
      <c r="E160" s="354"/>
      <c r="F160" s="237"/>
      <c r="G160" s="82"/>
      <c r="H160" s="42"/>
    </row>
    <row r="161" spans="1:8" s="245" customFormat="1" ht="30" hidden="1" customHeight="1" outlineLevel="1">
      <c r="A161" s="164"/>
      <c r="B161" s="37"/>
      <c r="C161" s="343"/>
      <c r="D161" s="277">
        <f>Amidaments!H156</f>
        <v>5</v>
      </c>
      <c r="E161" s="323">
        <v>0.34</v>
      </c>
      <c r="F161" s="322">
        <f>D161*E161</f>
        <v>1.7000000000000002</v>
      </c>
      <c r="G161" s="326"/>
      <c r="H161" s="244"/>
    </row>
    <row r="162" spans="1:8" s="245" customFormat="1" ht="40" customHeight="1" collapsed="1">
      <c r="A162" s="164"/>
      <c r="B162" s="37"/>
      <c r="C162" s="353" t="s">
        <v>478</v>
      </c>
      <c r="D162" s="277"/>
      <c r="E162" s="170"/>
      <c r="F162" s="278">
        <f>SUM(F152:F161)</f>
        <v>86.83</v>
      </c>
      <c r="G162" s="326"/>
      <c r="H162" s="244"/>
    </row>
    <row r="163" spans="1:8" s="283" customFormat="1" ht="20" customHeight="1">
      <c r="A163" s="252" t="s">
        <v>139</v>
      </c>
      <c r="B163" s="355"/>
      <c r="C163" s="356" t="s">
        <v>140</v>
      </c>
      <c r="D163" s="355"/>
      <c r="E163" s="355"/>
      <c r="F163" s="357"/>
      <c r="G163" s="358"/>
      <c r="H163" s="329"/>
    </row>
    <row r="164" spans="1:8" ht="19" hidden="1" outlineLevel="1">
      <c r="A164" s="228" t="s">
        <v>381</v>
      </c>
      <c r="B164" s="359" t="s">
        <v>13</v>
      </c>
      <c r="C164" s="360" t="s">
        <v>141</v>
      </c>
      <c r="D164"/>
      <c r="E164"/>
      <c r="F164"/>
      <c r="G164" s="82"/>
      <c r="H164" s="42"/>
    </row>
    <row r="165" spans="1:8" ht="136" hidden="1" outlineLevel="1">
      <c r="B165" s="361"/>
      <c r="C165" s="342" t="s">
        <v>142</v>
      </c>
      <c r="D165" s="135"/>
      <c r="E165" s="135"/>
      <c r="F165" s="135"/>
      <c r="G165" s="82"/>
      <c r="H165" s="42"/>
    </row>
    <row r="166" spans="1:8" s="245" customFormat="1" ht="30" hidden="1" customHeight="1" outlineLevel="1">
      <c r="A166" s="164"/>
      <c r="B166" s="362"/>
      <c r="C166" s="343"/>
      <c r="D166" s="277">
        <f>Amidaments!H160</f>
        <v>9</v>
      </c>
      <c r="E166" s="37">
        <f>JustificacióPreusFinal!G68</f>
        <v>53.56</v>
      </c>
      <c r="F166" s="314">
        <f>D166*E166</f>
        <v>482.04</v>
      </c>
      <c r="G166" s="326"/>
      <c r="H166" s="363"/>
    </row>
    <row r="167" spans="1:8" ht="19" hidden="1" outlineLevel="1">
      <c r="A167" s="228" t="s">
        <v>382</v>
      </c>
      <c r="B167" s="359" t="s">
        <v>13</v>
      </c>
      <c r="C167" s="360" t="s">
        <v>143</v>
      </c>
      <c r="D167" s="359"/>
      <c r="E167" s="359"/>
      <c r="F167" s="364"/>
      <c r="G167" s="82"/>
      <c r="H167" s="42"/>
    </row>
    <row r="168" spans="1:8" ht="85" hidden="1" outlineLevel="1">
      <c r="B168" s="361"/>
      <c r="C168" s="342" t="s">
        <v>144</v>
      </c>
      <c r="D168" s="365"/>
      <c r="E168" s="365"/>
      <c r="F168" s="366"/>
      <c r="G168" s="82"/>
      <c r="H168" s="42"/>
    </row>
    <row r="169" spans="1:8" s="245" customFormat="1" ht="30" hidden="1" customHeight="1" outlineLevel="1">
      <c r="A169" s="164"/>
      <c r="B169" s="362"/>
      <c r="C169" s="343"/>
      <c r="D169" s="277">
        <f>Amidaments!H163</f>
        <v>9</v>
      </c>
      <c r="E169" s="104">
        <f>JustificacióPreusFinal!G69</f>
        <v>33.89</v>
      </c>
      <c r="F169" s="367">
        <f>D169*E169</f>
        <v>305.01</v>
      </c>
      <c r="G169" s="326"/>
      <c r="H169" s="363"/>
    </row>
    <row r="170" spans="1:8" s="245" customFormat="1" ht="40" customHeight="1" collapsed="1">
      <c r="A170" s="164"/>
      <c r="B170" s="37"/>
      <c r="C170" s="353" t="s">
        <v>479</v>
      </c>
      <c r="D170" s="277"/>
      <c r="E170" s="170"/>
      <c r="F170" s="278">
        <f>SUM(F166:F169)</f>
        <v>787.05</v>
      </c>
      <c r="G170" s="326"/>
      <c r="H170" s="244"/>
    </row>
    <row r="171" spans="1:8" s="307" customFormat="1" ht="20" customHeight="1">
      <c r="A171" s="171" t="s">
        <v>146</v>
      </c>
      <c r="B171" s="218"/>
      <c r="C171" s="368" t="s">
        <v>147</v>
      </c>
      <c r="D171" s="305"/>
      <c r="E171" s="220"/>
      <c r="F171" s="220"/>
      <c r="G171" s="369"/>
      <c r="H171" s="348"/>
    </row>
    <row r="172" spans="1:8" ht="17" outlineLevel="1">
      <c r="A172" s="228" t="s">
        <v>148</v>
      </c>
      <c r="C172" s="370" t="s">
        <v>149</v>
      </c>
      <c r="F172" s="222"/>
      <c r="G172" s="82"/>
      <c r="H172" s="42"/>
    </row>
    <row r="173" spans="1:8" ht="17" outlineLevel="1">
      <c r="C173" s="342" t="s">
        <v>150</v>
      </c>
      <c r="D173" s="235"/>
      <c r="E173" s="237"/>
      <c r="F173" s="371"/>
      <c r="G173" s="82"/>
      <c r="H173" s="42"/>
    </row>
    <row r="174" spans="1:8" s="245" customFormat="1" ht="30" customHeight="1" outlineLevel="1">
      <c r="A174" s="164"/>
      <c r="B174" s="37"/>
      <c r="C174" s="353"/>
      <c r="D174" s="277">
        <f>Amidaments!H167</f>
        <v>1</v>
      </c>
      <c r="E174" s="322">
        <f>JustificacióPreusFinal!G70</f>
        <v>174.34</v>
      </c>
      <c r="F174" s="322">
        <f>D174*E174</f>
        <v>174.34</v>
      </c>
      <c r="G174" s="326"/>
      <c r="H174" s="244"/>
    </row>
    <row r="175" spans="1:8" s="245" customFormat="1" ht="40" customHeight="1">
      <c r="A175" s="164"/>
      <c r="B175" s="37"/>
      <c r="C175" s="353" t="s">
        <v>480</v>
      </c>
      <c r="D175" s="277"/>
      <c r="E175" s="170"/>
      <c r="F175" s="278">
        <f>F174</f>
        <v>174.34</v>
      </c>
      <c r="G175" s="326"/>
      <c r="H175" s="244"/>
    </row>
    <row r="176" spans="1:8" s="307" customFormat="1" ht="20" customHeight="1">
      <c r="A176" s="171" t="s">
        <v>153</v>
      </c>
      <c r="B176" s="218"/>
      <c r="C176" s="372" t="s">
        <v>154</v>
      </c>
      <c r="D176" s="305"/>
      <c r="E176" s="220"/>
      <c r="F176" s="220"/>
      <c r="G176" s="212"/>
    </row>
    <row r="177" spans="1:9" ht="16.5" customHeight="1" outlineLevel="1">
      <c r="A177" s="228" t="s">
        <v>358</v>
      </c>
      <c r="B177" s="114" t="s">
        <v>13</v>
      </c>
      <c r="C177" s="293" t="s">
        <v>157</v>
      </c>
      <c r="D177"/>
      <c r="E177"/>
      <c r="F177"/>
      <c r="G177" s="40"/>
      <c r="H177" s="41"/>
    </row>
    <row r="178" spans="1:9" ht="119" outlineLevel="1">
      <c r="C178" s="312" t="s">
        <v>158</v>
      </c>
      <c r="D178" s="135"/>
      <c r="E178" s="135"/>
      <c r="F178" s="135"/>
      <c r="G178" s="40"/>
      <c r="H178" s="41"/>
    </row>
    <row r="179" spans="1:9" s="245" customFormat="1" ht="30" customHeight="1" outlineLevel="1">
      <c r="A179" s="164"/>
      <c r="B179" s="37"/>
      <c r="C179" s="313"/>
      <c r="D179" s="277">
        <f>Amidaments!H171</f>
        <v>43</v>
      </c>
      <c r="E179" s="170">
        <v>17.59</v>
      </c>
      <c r="F179" s="170">
        <f>D179*E179</f>
        <v>756.37</v>
      </c>
      <c r="G179" s="170"/>
      <c r="H179" s="315"/>
    </row>
    <row r="180" spans="1:9" ht="40" customHeight="1" outlineLevel="1">
      <c r="A180" s="202" t="s">
        <v>360</v>
      </c>
      <c r="B180" s="114" t="s">
        <v>13</v>
      </c>
      <c r="C180" s="373" t="s">
        <v>481</v>
      </c>
      <c r="E180" s="40"/>
      <c r="H180"/>
    </row>
    <row r="181" spans="1:9" ht="187" outlineLevel="1">
      <c r="C181" s="374" t="s">
        <v>162</v>
      </c>
      <c r="D181" s="235"/>
      <c r="E181" s="236"/>
      <c r="F181" s="237"/>
      <c r="G181" s="40"/>
      <c r="H181" s="41"/>
      <c r="I181" s="41"/>
    </row>
    <row r="182" spans="1:9" s="245" customFormat="1" ht="30" customHeight="1" outlineLevel="1">
      <c r="A182" s="164"/>
      <c r="B182" s="37"/>
      <c r="C182" s="341"/>
      <c r="D182" s="277">
        <f>Amidaments!H174</f>
        <v>1</v>
      </c>
      <c r="E182" s="314">
        <f>JustificacióPreusFinal!G55</f>
        <v>1396.5</v>
      </c>
      <c r="F182" s="170">
        <f t="shared" ref="F182" si="4">D182*E182</f>
        <v>1396.5</v>
      </c>
      <c r="G182" s="170"/>
      <c r="H182" s="315"/>
      <c r="I182" s="315"/>
    </row>
    <row r="183" spans="1:9" ht="17" outlineLevel="1">
      <c r="A183" s="228" t="s">
        <v>482</v>
      </c>
      <c r="C183" s="352" t="s">
        <v>165</v>
      </c>
      <c r="D183"/>
      <c r="E183"/>
      <c r="F183"/>
      <c r="G183" s="39"/>
      <c r="H183" s="76"/>
      <c r="I183" s="41"/>
    </row>
    <row r="184" spans="1:9" outlineLevel="1">
      <c r="C184" s="352"/>
      <c r="G184" s="39"/>
      <c r="H184" s="76"/>
      <c r="I184" s="41"/>
    </row>
    <row r="185" spans="1:9" ht="34" outlineLevel="1">
      <c r="A185" s="228" t="s">
        <v>362</v>
      </c>
      <c r="B185" s="114" t="s">
        <v>13</v>
      </c>
      <c r="C185" s="375" t="s">
        <v>166</v>
      </c>
      <c r="D185" s="235"/>
      <c r="E185" s="237"/>
      <c r="F185" s="237"/>
      <c r="H185" s="41"/>
      <c r="I185" s="42"/>
    </row>
    <row r="186" spans="1:9" s="245" customFormat="1" ht="30" customHeight="1" outlineLevel="1">
      <c r="A186" s="164"/>
      <c r="B186" s="37"/>
      <c r="C186" s="341"/>
      <c r="D186" s="277">
        <f>Amidaments!H177</f>
        <v>2</v>
      </c>
      <c r="E186" s="243">
        <v>460.6</v>
      </c>
      <c r="F186" s="314">
        <f>D186*E186</f>
        <v>921.2</v>
      </c>
      <c r="G186" s="37"/>
      <c r="H186" s="315"/>
      <c r="I186" s="244"/>
    </row>
    <row r="187" spans="1:9" ht="17" outlineLevel="1">
      <c r="A187" s="228" t="s">
        <v>364</v>
      </c>
      <c r="B187" s="114" t="s">
        <v>13</v>
      </c>
      <c r="C187" s="375" t="s">
        <v>167</v>
      </c>
      <c r="D187" s="135"/>
      <c r="E187" s="135"/>
      <c r="F187" s="135"/>
      <c r="H187" s="41"/>
      <c r="I187" s="42"/>
    </row>
    <row r="188" spans="1:9" s="245" customFormat="1" ht="30" customHeight="1" outlineLevel="1">
      <c r="A188" s="164"/>
      <c r="B188" s="37"/>
      <c r="C188" s="341"/>
      <c r="D188" s="277">
        <f>Amidaments!H179</f>
        <v>4</v>
      </c>
      <c r="E188" s="243">
        <v>122.12</v>
      </c>
      <c r="F188" s="314">
        <f>D188*E188</f>
        <v>488.48</v>
      </c>
      <c r="G188" s="37"/>
      <c r="H188" s="315"/>
      <c r="I188" s="244"/>
    </row>
    <row r="189" spans="1:9" ht="17" outlineLevel="1">
      <c r="A189" s="228" t="s">
        <v>365</v>
      </c>
      <c r="B189" s="114" t="s">
        <v>13</v>
      </c>
      <c r="C189" s="375" t="s">
        <v>168</v>
      </c>
      <c r="D189" s="135"/>
      <c r="E189" s="135"/>
      <c r="F189" s="135"/>
      <c r="H189" s="41"/>
      <c r="I189" s="42"/>
    </row>
    <row r="190" spans="1:9" s="245" customFormat="1" ht="30" customHeight="1" outlineLevel="1">
      <c r="A190" s="164"/>
      <c r="B190" s="37"/>
      <c r="C190" s="341"/>
      <c r="D190" s="277">
        <f>Amidaments!H181</f>
        <v>6</v>
      </c>
      <c r="E190" s="243">
        <v>60.21</v>
      </c>
      <c r="F190" s="314">
        <f>D190*E190</f>
        <v>361.26</v>
      </c>
      <c r="G190" s="37"/>
      <c r="H190" s="315"/>
      <c r="I190" s="244"/>
    </row>
    <row r="191" spans="1:9" ht="34" outlineLevel="1">
      <c r="A191" s="228" t="s">
        <v>366</v>
      </c>
      <c r="B191" s="114" t="s">
        <v>13</v>
      </c>
      <c r="C191" s="375" t="s">
        <v>169</v>
      </c>
      <c r="D191" s="135"/>
      <c r="E191" s="135"/>
      <c r="F191" s="135"/>
      <c r="H191" s="41"/>
      <c r="I191" s="42"/>
    </row>
    <row r="192" spans="1:9" s="245" customFormat="1" ht="30" customHeight="1" outlineLevel="1">
      <c r="A192" s="164"/>
      <c r="B192" s="37"/>
      <c r="C192" s="341"/>
      <c r="D192" s="277">
        <f>Amidaments!H183</f>
        <v>6</v>
      </c>
      <c r="E192" s="376">
        <v>12.84</v>
      </c>
      <c r="F192" s="323">
        <f>D192*E192</f>
        <v>77.039999999999992</v>
      </c>
      <c r="G192" s="37"/>
      <c r="H192" s="315"/>
      <c r="I192" s="244"/>
    </row>
    <row r="193" spans="1:9" s="245" customFormat="1" ht="40" customHeight="1">
      <c r="A193" s="164"/>
      <c r="B193" s="37"/>
      <c r="C193" s="324" t="s">
        <v>483</v>
      </c>
      <c r="D193" s="277"/>
      <c r="E193" s="170"/>
      <c r="F193" s="278">
        <f>SUM(F179:F192)</f>
        <v>4000.8499999999995</v>
      </c>
      <c r="G193" s="314"/>
      <c r="H193" s="315"/>
      <c r="I193" s="244"/>
    </row>
    <row r="194" spans="1:9" s="307" customFormat="1" ht="20" customHeight="1">
      <c r="A194" s="171" t="s">
        <v>172</v>
      </c>
      <c r="B194" s="218"/>
      <c r="C194" s="372" t="s">
        <v>173</v>
      </c>
      <c r="D194" s="305"/>
      <c r="E194" s="220"/>
      <c r="F194" s="377"/>
      <c r="G194" s="378"/>
      <c r="H194" s="221"/>
      <c r="I194" s="348"/>
    </row>
    <row r="195" spans="1:9" ht="17" outlineLevel="1">
      <c r="A195" s="228" t="s">
        <v>367</v>
      </c>
      <c r="B195" s="114" t="s">
        <v>13</v>
      </c>
      <c r="C195" s="352" t="s">
        <v>174</v>
      </c>
      <c r="D195"/>
      <c r="E195"/>
      <c r="F195"/>
      <c r="G195" s="40"/>
      <c r="H195" s="42"/>
    </row>
    <row r="196" spans="1:9" ht="85" outlineLevel="1">
      <c r="C196" s="379" t="s">
        <v>484</v>
      </c>
      <c r="D196" s="135"/>
      <c r="E196" s="135"/>
      <c r="F196" s="135"/>
      <c r="G196" s="40"/>
      <c r="H196" s="42"/>
    </row>
    <row r="197" spans="1:9" s="245" customFormat="1" ht="30" customHeight="1" outlineLevel="1">
      <c r="A197" s="164"/>
      <c r="B197" s="37"/>
      <c r="C197" s="343"/>
      <c r="D197" s="277">
        <f>Amidaments!H187</f>
        <v>1</v>
      </c>
      <c r="E197" s="314">
        <f>JustificacióPreusFinal!G60</f>
        <v>98.4375</v>
      </c>
      <c r="F197" s="170">
        <f>D197*E197</f>
        <v>98.4375</v>
      </c>
      <c r="G197" s="170"/>
      <c r="H197" s="244"/>
    </row>
    <row r="198" spans="1:9" ht="17" outlineLevel="1">
      <c r="A198" s="228" t="s">
        <v>369</v>
      </c>
      <c r="B198" s="114" t="s">
        <v>13</v>
      </c>
      <c r="C198" s="380" t="s">
        <v>485</v>
      </c>
      <c r="E198" s="39"/>
      <c r="G198" s="40"/>
      <c r="H198" s="42"/>
    </row>
    <row r="199" spans="1:9" ht="30" customHeight="1" outlineLevel="1">
      <c r="C199" s="379" t="s">
        <v>177</v>
      </c>
      <c r="D199" s="235"/>
      <c r="E199" s="354"/>
      <c r="F199" s="237"/>
      <c r="G199" s="40"/>
      <c r="H199" s="42"/>
      <c r="I199" s="245"/>
    </row>
    <row r="200" spans="1:9" s="245" customFormat="1" ht="30" customHeight="1" outlineLevel="1">
      <c r="A200" s="164"/>
      <c r="B200" s="37"/>
      <c r="C200" s="343"/>
      <c r="D200" s="277">
        <f>Amidaments!H190</f>
        <v>1</v>
      </c>
      <c r="E200" s="314">
        <f>JustificacióPreusFinal!G61</f>
        <v>7.38</v>
      </c>
      <c r="F200" s="170">
        <f>D200*E200</f>
        <v>7.38</v>
      </c>
      <c r="G200" s="170"/>
      <c r="H200" s="244"/>
    </row>
    <row r="201" spans="1:9" ht="17" outlineLevel="1">
      <c r="A201" s="228" t="s">
        <v>370</v>
      </c>
      <c r="B201" s="114" t="s">
        <v>178</v>
      </c>
      <c r="C201" s="352" t="s">
        <v>179</v>
      </c>
      <c r="E201" s="39"/>
      <c r="G201" s="40"/>
      <c r="H201" s="42"/>
    </row>
    <row r="202" spans="1:9" ht="34" outlineLevel="1">
      <c r="C202" s="375" t="s">
        <v>180</v>
      </c>
      <c r="D202" s="235"/>
      <c r="E202" s="354"/>
      <c r="F202" s="237"/>
      <c r="G202" s="40"/>
      <c r="H202" s="42"/>
    </row>
    <row r="203" spans="1:9" s="245" customFormat="1" ht="30" customHeight="1" outlineLevel="1">
      <c r="A203" s="164"/>
      <c r="B203" s="37"/>
      <c r="C203" s="341"/>
      <c r="D203" s="277">
        <f>Amidaments!H193</f>
        <v>70</v>
      </c>
      <c r="E203" s="323">
        <v>2.2999999999999998</v>
      </c>
      <c r="F203" s="322">
        <f>D203*E203</f>
        <v>161</v>
      </c>
      <c r="G203" s="170"/>
      <c r="H203" s="244"/>
    </row>
    <row r="204" spans="1:9" s="245" customFormat="1" ht="40" customHeight="1">
      <c r="A204" s="164"/>
      <c r="B204" s="37"/>
      <c r="C204" s="324" t="s">
        <v>486</v>
      </c>
      <c r="D204" s="277"/>
      <c r="E204" s="170"/>
      <c r="F204" s="278">
        <f>SUM(F197:F203)</f>
        <v>266.8175</v>
      </c>
      <c r="G204" s="326"/>
      <c r="H204" s="244"/>
    </row>
    <row r="205" spans="1:9" s="302" customFormat="1" ht="20" customHeight="1">
      <c r="A205" s="295" t="s">
        <v>182</v>
      </c>
      <c r="B205" s="296"/>
      <c r="C205" s="297" t="s">
        <v>183</v>
      </c>
      <c r="D205" s="298"/>
      <c r="E205" s="299"/>
      <c r="F205" s="299">
        <f>F222</f>
        <v>532.98571428571427</v>
      </c>
      <c r="G205" s="381"/>
      <c r="H205" s="301"/>
      <c r="I205" s="382"/>
    </row>
    <row r="206" spans="1:9" s="307" customFormat="1" ht="20" customHeight="1">
      <c r="A206" s="171" t="s">
        <v>185</v>
      </c>
      <c r="B206" s="218"/>
      <c r="C206" s="304" t="s">
        <v>186</v>
      </c>
      <c r="D206" s="305"/>
      <c r="E206" s="220"/>
      <c r="F206" s="220"/>
      <c r="G206" s="221"/>
      <c r="H206" s="306"/>
      <c r="I206" s="348"/>
    </row>
    <row r="207" spans="1:9" ht="17" outlineLevel="1">
      <c r="A207" s="228" t="s">
        <v>372</v>
      </c>
      <c r="B207" s="114" t="s">
        <v>178</v>
      </c>
      <c r="C207" s="339" t="s">
        <v>487</v>
      </c>
      <c r="D207"/>
      <c r="E207"/>
      <c r="F207"/>
      <c r="G207" s="40"/>
      <c r="H207" s="76"/>
      <c r="I207" s="42"/>
    </row>
    <row r="208" spans="1:9" ht="51" outlineLevel="1">
      <c r="B208"/>
      <c r="C208" s="383" t="s">
        <v>488</v>
      </c>
      <c r="D208" s="135"/>
      <c r="E208" s="135"/>
      <c r="F208" s="135"/>
      <c r="G208" s="40"/>
      <c r="H208" s="42"/>
    </row>
    <row r="209" spans="1:9" s="245" customFormat="1" ht="30" customHeight="1" outlineLevel="1">
      <c r="A209" s="164"/>
      <c r="C209" s="313"/>
      <c r="D209" s="277">
        <f>Amidaments!H198</f>
        <v>100</v>
      </c>
      <c r="E209" s="170">
        <f>JustificacióPreusFinal!G63</f>
        <v>0.7339285714285716</v>
      </c>
      <c r="F209" s="170">
        <f>D209*E209</f>
        <v>73.392857142857153</v>
      </c>
      <c r="G209" s="170"/>
      <c r="H209" s="244"/>
    </row>
    <row r="210" spans="1:9" ht="17" outlineLevel="1">
      <c r="A210" s="228" t="s">
        <v>374</v>
      </c>
      <c r="B210" s="114" t="s">
        <v>178</v>
      </c>
      <c r="C210" s="339" t="s">
        <v>489</v>
      </c>
      <c r="G210" s="40"/>
      <c r="H210" s="42"/>
    </row>
    <row r="211" spans="1:9" ht="51" outlineLevel="1">
      <c r="B211"/>
      <c r="C211" s="312" t="s">
        <v>490</v>
      </c>
      <c r="D211" s="235"/>
      <c r="E211" s="237"/>
      <c r="F211" s="237"/>
      <c r="G211" s="40"/>
      <c r="H211" s="42"/>
    </row>
    <row r="212" spans="1:9" s="245" customFormat="1" ht="30" customHeight="1" outlineLevel="1">
      <c r="A212" s="164"/>
      <c r="C212" s="313"/>
      <c r="D212" s="277">
        <f>Amidaments!H201</f>
        <v>100</v>
      </c>
      <c r="E212" s="170">
        <f>JustificacióPreusFinal!G64</f>
        <v>0.7339285714285716</v>
      </c>
      <c r="F212" s="170">
        <f t="shared" ref="F212" si="5">D212*E212</f>
        <v>73.392857142857153</v>
      </c>
      <c r="G212" s="170"/>
      <c r="H212" s="244"/>
    </row>
    <row r="213" spans="1:9" ht="17" outlineLevel="1">
      <c r="A213" s="228" t="s">
        <v>376</v>
      </c>
      <c r="B213" s="114" t="s">
        <v>178</v>
      </c>
      <c r="C213" s="339" t="s">
        <v>491</v>
      </c>
      <c r="G213" s="40"/>
      <c r="H213" s="42"/>
    </row>
    <row r="214" spans="1:9" ht="17" outlineLevel="1">
      <c r="B214"/>
      <c r="C214" s="340" t="s">
        <v>492</v>
      </c>
      <c r="D214" s="235"/>
      <c r="E214" s="237"/>
      <c r="F214" s="237"/>
      <c r="G214" s="40"/>
      <c r="H214" s="42"/>
    </row>
    <row r="215" spans="1:9" s="245" customFormat="1" ht="30" customHeight="1" outlineLevel="1">
      <c r="A215" s="164"/>
      <c r="C215" s="341"/>
      <c r="D215" s="277">
        <f>Amidaments!H204</f>
        <v>50</v>
      </c>
      <c r="E215" s="170">
        <v>0.64</v>
      </c>
      <c r="F215" s="170">
        <f>D215*E215</f>
        <v>32</v>
      </c>
      <c r="G215" s="170"/>
      <c r="H215" s="244"/>
      <c r="I215" s="384"/>
    </row>
    <row r="216" spans="1:9" ht="17" outlineLevel="1">
      <c r="A216" s="228" t="s">
        <v>378</v>
      </c>
      <c r="B216" s="114" t="s">
        <v>178</v>
      </c>
      <c r="C216" s="339" t="s">
        <v>197</v>
      </c>
      <c r="G216" s="40"/>
      <c r="H216" s="42"/>
    </row>
    <row r="217" spans="1:9" ht="17" outlineLevel="1">
      <c r="C217" s="340" t="s">
        <v>198</v>
      </c>
      <c r="D217" s="235"/>
      <c r="E217" s="237"/>
      <c r="F217" s="237"/>
      <c r="G217" s="40"/>
      <c r="H217" s="42"/>
    </row>
    <row r="218" spans="1:9" s="245" customFormat="1" ht="30" customHeight="1" outlineLevel="1">
      <c r="A218" s="164"/>
      <c r="B218" s="37"/>
      <c r="C218" s="341"/>
      <c r="D218" s="277">
        <f>Amidaments!H207</f>
        <v>160</v>
      </c>
      <c r="E218" s="170">
        <v>1.07</v>
      </c>
      <c r="F218" s="170">
        <f>D218*E218</f>
        <v>171.20000000000002</v>
      </c>
      <c r="G218" s="170"/>
      <c r="H218" s="244"/>
    </row>
    <row r="219" spans="1:9" ht="17" outlineLevel="1">
      <c r="A219" s="228" t="s">
        <v>380</v>
      </c>
      <c r="B219" s="114" t="s">
        <v>178</v>
      </c>
      <c r="C219" s="385" t="s">
        <v>200</v>
      </c>
      <c r="G219" s="40"/>
      <c r="H219" s="42"/>
    </row>
    <row r="220" spans="1:9" ht="34" outlineLevel="1">
      <c r="C220" s="386" t="s">
        <v>493</v>
      </c>
      <c r="D220" s="235"/>
      <c r="E220" s="237"/>
      <c r="F220" s="237"/>
      <c r="G220" s="40"/>
      <c r="H220" s="42"/>
    </row>
    <row r="221" spans="1:9" s="245" customFormat="1" ht="30" customHeight="1" outlineLevel="1">
      <c r="A221" s="164"/>
      <c r="B221" s="37"/>
      <c r="C221" s="319"/>
      <c r="D221" s="277">
        <f>Amidaments!H210</f>
        <v>300</v>
      </c>
      <c r="E221" s="322">
        <f>JustificacióPreusFinal!G67</f>
        <v>0.61</v>
      </c>
      <c r="F221" s="322">
        <f>D221*E221</f>
        <v>183</v>
      </c>
      <c r="G221" s="170"/>
      <c r="H221" s="244"/>
    </row>
    <row r="222" spans="1:9" s="245" customFormat="1" ht="40" customHeight="1">
      <c r="A222" s="164"/>
      <c r="B222" s="37"/>
      <c r="C222" s="324" t="s">
        <v>494</v>
      </c>
      <c r="D222" s="277"/>
      <c r="E222" s="170"/>
      <c r="F222" s="278">
        <f>SUM(F209:F221)</f>
        <v>532.98571428571427</v>
      </c>
      <c r="G222" s="387"/>
      <c r="H222" s="244"/>
    </row>
    <row r="223" spans="1:9" s="302" customFormat="1" ht="20" customHeight="1">
      <c r="A223" s="295"/>
      <c r="B223" s="296"/>
      <c r="C223" s="297" t="s">
        <v>204</v>
      </c>
      <c r="D223" s="298"/>
      <c r="E223" s="299"/>
      <c r="F223" s="299">
        <f>F233</f>
        <v>789.49</v>
      </c>
      <c r="G223" s="381"/>
      <c r="H223" s="301"/>
      <c r="I223" s="382"/>
    </row>
    <row r="224" spans="1:9" ht="17" outlineLevel="1">
      <c r="A224" s="228" t="s">
        <v>495</v>
      </c>
      <c r="B224" s="114" t="s">
        <v>13</v>
      </c>
      <c r="C224" s="339" t="s">
        <v>206</v>
      </c>
      <c r="D224"/>
      <c r="E224"/>
      <c r="F224"/>
      <c r="G224" s="40"/>
      <c r="H224" s="42"/>
    </row>
    <row r="225" spans="1:9" ht="68" outlineLevel="1">
      <c r="C225" s="342" t="s">
        <v>496</v>
      </c>
      <c r="D225" s="135"/>
      <c r="E225" s="135"/>
      <c r="F225" s="135"/>
      <c r="G225" s="40"/>
      <c r="H225" s="42"/>
    </row>
    <row r="226" spans="1:9" s="245" customFormat="1" ht="30" customHeight="1" outlineLevel="1">
      <c r="A226" s="164"/>
      <c r="B226" s="37"/>
      <c r="C226" s="343"/>
      <c r="D226" s="277">
        <f>Amidaments!H214</f>
        <v>1</v>
      </c>
      <c r="E226" s="243">
        <f>JustificacióPreusFinal!G94</f>
        <v>264</v>
      </c>
      <c r="F226" s="170">
        <f>D226*E226</f>
        <v>264</v>
      </c>
      <c r="G226" s="170"/>
      <c r="H226" s="244"/>
    </row>
    <row r="227" spans="1:9" ht="17" outlineLevel="1">
      <c r="A227" s="228" t="s">
        <v>497</v>
      </c>
      <c r="B227" s="114" t="s">
        <v>13</v>
      </c>
      <c r="C227" s="339" t="s">
        <v>498</v>
      </c>
      <c r="E227" s="76"/>
      <c r="G227" s="40"/>
      <c r="H227" s="42"/>
    </row>
    <row r="228" spans="1:9" ht="34" outlineLevel="1">
      <c r="C228" s="342" t="s">
        <v>210</v>
      </c>
      <c r="D228" s="235"/>
      <c r="E228" s="346"/>
      <c r="F228" s="237"/>
      <c r="G228" s="40"/>
      <c r="H228" s="42"/>
    </row>
    <row r="229" spans="1:9" s="245" customFormat="1" ht="30" customHeight="1" outlineLevel="1">
      <c r="A229" s="164"/>
      <c r="B229" s="37"/>
      <c r="C229" s="343"/>
      <c r="D229" s="277">
        <f>Amidaments!H217</f>
        <v>18</v>
      </c>
      <c r="E229" s="243">
        <f>JustificacióPreusFinal!G99</f>
        <v>2.8050000000000002</v>
      </c>
      <c r="F229" s="170">
        <f>D229*E229</f>
        <v>50.49</v>
      </c>
      <c r="G229" s="170"/>
      <c r="H229" s="244"/>
    </row>
    <row r="230" spans="1:9" ht="30" customHeight="1" outlineLevel="1">
      <c r="A230" s="228" t="s">
        <v>499</v>
      </c>
      <c r="B230" s="114" t="s">
        <v>13</v>
      </c>
      <c r="C230" s="339" t="s">
        <v>500</v>
      </c>
      <c r="D230" s="114"/>
      <c r="E230" s="76"/>
      <c r="G230" s="40"/>
      <c r="H230" s="42"/>
      <c r="I230" s="245"/>
    </row>
    <row r="231" spans="1:9" ht="51" outlineLevel="1">
      <c r="C231" s="388" t="s">
        <v>213</v>
      </c>
      <c r="D231" s="233"/>
      <c r="E231" s="346"/>
      <c r="F231" s="237"/>
      <c r="G231"/>
      <c r="H231" s="42"/>
    </row>
    <row r="232" spans="1:9" s="245" customFormat="1" ht="30" customHeight="1" outlineLevel="1">
      <c r="A232" s="164"/>
      <c r="B232" s="37"/>
      <c r="C232" s="319"/>
      <c r="D232" s="277">
        <f>Amidaments!H220</f>
        <v>25</v>
      </c>
      <c r="E232" s="376">
        <f>JustificacióPreusFinal!G106</f>
        <v>19</v>
      </c>
      <c r="F232" s="322">
        <f>D232*E232</f>
        <v>475</v>
      </c>
      <c r="H232" s="244"/>
    </row>
    <row r="233" spans="1:9" s="245" customFormat="1" ht="40" customHeight="1">
      <c r="A233" s="164"/>
      <c r="B233" s="37"/>
      <c r="C233" s="324" t="s">
        <v>501</v>
      </c>
      <c r="D233" s="277"/>
      <c r="E233" s="243"/>
      <c r="F233" s="278">
        <f>SUM(F226:F232)</f>
        <v>789.49</v>
      </c>
      <c r="G233" s="278"/>
      <c r="H233" s="244"/>
    </row>
    <row r="234" spans="1:9" s="302" customFormat="1" ht="20" customHeight="1">
      <c r="A234" s="295"/>
      <c r="B234" s="296"/>
      <c r="C234" s="297" t="s">
        <v>216</v>
      </c>
      <c r="D234" s="298"/>
      <c r="E234" s="299"/>
      <c r="F234" s="299">
        <f>F245+F256+F261+F266</f>
        <v>3094.1389999999997</v>
      </c>
      <c r="G234" s="381"/>
      <c r="H234" s="382"/>
    </row>
    <row r="235" spans="1:9" s="307" customFormat="1" ht="20" customHeight="1">
      <c r="A235" s="171"/>
      <c r="B235" s="218"/>
      <c r="C235" s="304" t="s">
        <v>219</v>
      </c>
      <c r="D235" s="305"/>
      <c r="E235" s="220"/>
      <c r="F235" s="220"/>
      <c r="G235" s="221"/>
      <c r="H235" s="348"/>
    </row>
    <row r="236" spans="1:9" ht="17" outlineLevel="1">
      <c r="A236" s="228" t="s">
        <v>502</v>
      </c>
      <c r="B236" s="114" t="s">
        <v>13</v>
      </c>
      <c r="C236" s="339" t="s">
        <v>220</v>
      </c>
      <c r="G236" s="40"/>
      <c r="H236" s="42"/>
    </row>
    <row r="237" spans="1:9" ht="17" outlineLevel="1">
      <c r="B237"/>
      <c r="C237" s="340" t="s">
        <v>221</v>
      </c>
      <c r="D237" s="135"/>
      <c r="E237" s="135"/>
      <c r="F237" s="135"/>
      <c r="G237" s="40"/>
      <c r="H237" s="42"/>
    </row>
    <row r="238" spans="1:9" s="245" customFormat="1" ht="30" customHeight="1" outlineLevel="1">
      <c r="A238" s="164"/>
      <c r="C238" s="341"/>
      <c r="D238" s="277">
        <f>Amidaments!H225</f>
        <v>18</v>
      </c>
      <c r="E238" s="243">
        <f>JustificacióPreusFinal!G113</f>
        <v>3.0140000000000002</v>
      </c>
      <c r="F238" s="170">
        <f>D238*E238</f>
        <v>54.252000000000002</v>
      </c>
      <c r="G238" s="170"/>
      <c r="H238" s="244"/>
    </row>
    <row r="239" spans="1:9" ht="17" outlineLevel="1">
      <c r="A239" s="228" t="s">
        <v>503</v>
      </c>
      <c r="B239" s="114" t="s">
        <v>13</v>
      </c>
      <c r="C239" s="339" t="s">
        <v>222</v>
      </c>
      <c r="D239" s="33"/>
      <c r="E239" s="76"/>
      <c r="F239" s="76"/>
      <c r="G239" s="40"/>
      <c r="H239" s="42"/>
    </row>
    <row r="240" spans="1:9" ht="68" outlineLevel="1">
      <c r="C240" s="340" t="s">
        <v>504</v>
      </c>
      <c r="D240" s="256"/>
      <c r="E240" s="346"/>
      <c r="F240" s="346"/>
      <c r="G240" s="40"/>
      <c r="H240" s="42"/>
    </row>
    <row r="241" spans="1:8" s="245" customFormat="1" ht="30" customHeight="1" outlineLevel="1">
      <c r="A241" s="164"/>
      <c r="B241" s="37"/>
      <c r="C241" s="341"/>
      <c r="D241" s="277">
        <f>Amidaments!H228</f>
        <v>21</v>
      </c>
      <c r="E241" s="243">
        <f>JustificacióPreusFinal!G119</f>
        <v>53.4</v>
      </c>
      <c r="F241" s="170">
        <f>D241*E241</f>
        <v>1121.3999999999999</v>
      </c>
      <c r="G241" s="170"/>
      <c r="H241" s="244"/>
    </row>
    <row r="242" spans="1:8" ht="17" outlineLevel="1">
      <c r="A242" s="228" t="s">
        <v>505</v>
      </c>
      <c r="B242" s="114" t="s">
        <v>13</v>
      </c>
      <c r="C242" s="339" t="s">
        <v>506</v>
      </c>
      <c r="D242" s="33"/>
      <c r="E242" s="76"/>
      <c r="F242" s="40"/>
      <c r="G242" s="40"/>
      <c r="H242" s="42"/>
    </row>
    <row r="243" spans="1:8" ht="51" outlineLevel="1">
      <c r="C243" s="340" t="s">
        <v>225</v>
      </c>
      <c r="D243" s="256"/>
      <c r="E243" s="346"/>
      <c r="F243" s="236"/>
      <c r="G243" s="40"/>
      <c r="H243" s="42"/>
    </row>
    <row r="244" spans="1:8" s="245" customFormat="1" ht="30" customHeight="1" outlineLevel="1">
      <c r="A244" s="164"/>
      <c r="B244" s="37"/>
      <c r="C244" s="341"/>
      <c r="D244" s="277">
        <f>Amidaments!H231</f>
        <v>1</v>
      </c>
      <c r="E244" s="376">
        <f>JustificacióPreusFinal!G125</f>
        <v>289.60000000000002</v>
      </c>
      <c r="F244" s="322">
        <f>D244*E244</f>
        <v>289.60000000000002</v>
      </c>
      <c r="G244" s="170"/>
      <c r="H244" s="244"/>
    </row>
    <row r="245" spans="1:8" s="245" customFormat="1" ht="40" customHeight="1">
      <c r="A245" s="164"/>
      <c r="B245" s="37"/>
      <c r="C245" s="324" t="s">
        <v>507</v>
      </c>
      <c r="D245" s="277"/>
      <c r="E245" s="243"/>
      <c r="F245" s="278">
        <f>SUM(F238:F244)</f>
        <v>1465.252</v>
      </c>
      <c r="G245" s="278"/>
      <c r="H245" s="244"/>
    </row>
    <row r="246" spans="1:8" s="307" customFormat="1" ht="20" customHeight="1">
      <c r="A246" s="171"/>
      <c r="B246" s="218"/>
      <c r="C246" s="304" t="s">
        <v>228</v>
      </c>
      <c r="D246" s="305"/>
      <c r="E246" s="220"/>
      <c r="F246" s="220"/>
      <c r="G246" s="221"/>
      <c r="H246" s="348"/>
    </row>
    <row r="247" spans="1:8" ht="17" outlineLevel="1">
      <c r="A247" s="228" t="s">
        <v>508</v>
      </c>
      <c r="B247" s="114" t="s">
        <v>13</v>
      </c>
      <c r="C247" s="389" t="s">
        <v>229</v>
      </c>
      <c r="D247"/>
      <c r="E247"/>
      <c r="F247"/>
      <c r="G247" s="40"/>
      <c r="H247" s="42"/>
    </row>
    <row r="248" spans="1:8" ht="51" outlineLevel="1">
      <c r="C248" s="390" t="s">
        <v>414</v>
      </c>
      <c r="D248" s="135"/>
      <c r="E248" s="135"/>
      <c r="F248" s="135"/>
      <c r="G248" s="40"/>
      <c r="H248" s="42"/>
    </row>
    <row r="249" spans="1:8" s="245" customFormat="1" ht="30" customHeight="1" outlineLevel="1">
      <c r="A249" s="164"/>
      <c r="B249" s="37"/>
      <c r="C249" s="391"/>
      <c r="D249" s="277">
        <f>Amidaments!H235</f>
        <v>12</v>
      </c>
      <c r="E249" s="243">
        <f>JustificacióPreusFinal!G133</f>
        <v>10.676</v>
      </c>
      <c r="F249" s="170">
        <f>D249*E249</f>
        <v>128.11199999999999</v>
      </c>
      <c r="G249" s="170"/>
      <c r="H249" s="244"/>
    </row>
    <row r="250" spans="1:8" ht="17" outlineLevel="1">
      <c r="A250" s="228" t="s">
        <v>509</v>
      </c>
      <c r="B250" s="114" t="s">
        <v>13</v>
      </c>
      <c r="C250" s="339" t="s">
        <v>231</v>
      </c>
      <c r="D250" s="114"/>
      <c r="E250" s="76"/>
      <c r="G250" s="40"/>
      <c r="H250" s="42"/>
    </row>
    <row r="251" spans="1:8" ht="51" outlineLevel="1">
      <c r="C251" s="340" t="s">
        <v>510</v>
      </c>
      <c r="D251" s="233"/>
      <c r="E251" s="346"/>
      <c r="F251" s="237"/>
      <c r="G251" s="40"/>
      <c r="H251" s="42"/>
    </row>
    <row r="252" spans="1:8" s="245" customFormat="1" ht="30" customHeight="1" outlineLevel="1">
      <c r="A252" s="164"/>
      <c r="B252" s="37"/>
      <c r="C252" s="341"/>
      <c r="D252" s="277">
        <f>Amidaments!H238</f>
        <v>1</v>
      </c>
      <c r="E252" s="243">
        <f>JustificacióPreusFinal!G137</f>
        <v>518</v>
      </c>
      <c r="F252" s="170">
        <f>D252*E252</f>
        <v>518</v>
      </c>
      <c r="G252" s="170"/>
      <c r="H252" s="244"/>
    </row>
    <row r="253" spans="1:8" ht="17" outlineLevel="1">
      <c r="A253" s="228" t="s">
        <v>511</v>
      </c>
      <c r="B253" s="114" t="s">
        <v>13</v>
      </c>
      <c r="C253" s="339" t="s">
        <v>233</v>
      </c>
      <c r="D253" s="114"/>
      <c r="E253" s="76"/>
      <c r="G253" s="40"/>
      <c r="H253" s="42"/>
    </row>
    <row r="254" spans="1:8" ht="34" outlineLevel="1">
      <c r="C254" s="340" t="s">
        <v>234</v>
      </c>
      <c r="D254" s="233"/>
      <c r="E254" s="346"/>
      <c r="F254" s="237"/>
      <c r="G254" s="40"/>
      <c r="H254" s="42"/>
    </row>
    <row r="255" spans="1:8" s="245" customFormat="1" ht="30" customHeight="1" outlineLevel="1">
      <c r="A255" s="164"/>
      <c r="B255" s="37"/>
      <c r="C255" s="341"/>
      <c r="D255" s="277">
        <f>Amidaments!H241</f>
        <v>43</v>
      </c>
      <c r="E255" s="376">
        <f>JustificacióPreusFinal!G142</f>
        <v>8.6</v>
      </c>
      <c r="F255" s="322">
        <f>D255*E255</f>
        <v>369.8</v>
      </c>
      <c r="G255" s="170"/>
      <c r="H255" s="244"/>
    </row>
    <row r="256" spans="1:8" s="245" customFormat="1" ht="40" customHeight="1">
      <c r="A256" s="164"/>
      <c r="B256" s="37"/>
      <c r="C256" s="324" t="s">
        <v>512</v>
      </c>
      <c r="D256" s="392"/>
      <c r="E256" s="243"/>
      <c r="F256" s="278">
        <f>SUM(F249:F255)</f>
        <v>1015.912</v>
      </c>
      <c r="G256" s="278"/>
      <c r="H256" s="244"/>
    </row>
    <row r="257" spans="1:8" s="307" customFormat="1" ht="20" customHeight="1">
      <c r="A257" s="171"/>
      <c r="B257" s="218"/>
      <c r="C257" s="393" t="s">
        <v>513</v>
      </c>
      <c r="D257" s="305"/>
      <c r="E257" s="220"/>
      <c r="F257" s="220"/>
      <c r="G257" s="221"/>
      <c r="H257" s="348"/>
    </row>
    <row r="258" spans="1:8" ht="17" outlineLevel="1">
      <c r="A258" s="228" t="s">
        <v>514</v>
      </c>
      <c r="B258" s="114" t="s">
        <v>13</v>
      </c>
      <c r="C258" s="394" t="s">
        <v>238</v>
      </c>
      <c r="D258"/>
      <c r="E258"/>
      <c r="F258"/>
      <c r="G258" s="40"/>
      <c r="H258" s="42"/>
    </row>
    <row r="259" spans="1:8" ht="68" customHeight="1" outlineLevel="1">
      <c r="C259" s="395" t="s">
        <v>515</v>
      </c>
      <c r="D259" s="233"/>
      <c r="E259" s="346"/>
      <c r="F259" s="237"/>
      <c r="G259" s="170"/>
      <c r="H259" s="42"/>
    </row>
    <row r="260" spans="1:8" s="245" customFormat="1" ht="30" customHeight="1" outlineLevel="1">
      <c r="A260" s="164"/>
      <c r="B260" s="37"/>
      <c r="C260" s="396"/>
      <c r="D260" s="277">
        <f>Amidaments!H245</f>
        <v>195</v>
      </c>
      <c r="E260" s="243">
        <f>JustificacióPreusFinal!G149</f>
        <v>3.0140000000000002</v>
      </c>
      <c r="F260" s="170">
        <f>D260*E260</f>
        <v>587.73</v>
      </c>
      <c r="G260" s="170"/>
      <c r="H260" s="244"/>
    </row>
    <row r="261" spans="1:8" s="245" customFormat="1" ht="40" customHeight="1">
      <c r="A261" s="164"/>
      <c r="B261" s="37"/>
      <c r="C261" s="324" t="s">
        <v>516</v>
      </c>
      <c r="D261" s="392"/>
      <c r="E261" s="243"/>
      <c r="F261" s="397">
        <f>SUM(F259:F260)</f>
        <v>587.73</v>
      </c>
      <c r="G261" s="278"/>
      <c r="H261" s="244"/>
    </row>
    <row r="262" spans="1:8" s="307" customFormat="1" ht="20" customHeight="1">
      <c r="A262" s="171"/>
      <c r="B262" s="218"/>
      <c r="C262" s="398" t="s">
        <v>242</v>
      </c>
      <c r="D262" s="399"/>
      <c r="E262" s="306"/>
      <c r="F262" s="400"/>
      <c r="G262" s="221"/>
      <c r="H262" s="348"/>
    </row>
    <row r="263" spans="1:8" ht="17" outlineLevel="1">
      <c r="A263" s="228" t="s">
        <v>517</v>
      </c>
      <c r="B263" s="114" t="s">
        <v>13</v>
      </c>
      <c r="C263" s="401" t="s">
        <v>243</v>
      </c>
      <c r="D263"/>
      <c r="E263"/>
      <c r="F263"/>
      <c r="G263" s="7"/>
      <c r="H263" s="42"/>
    </row>
    <row r="264" spans="1:8" ht="34" outlineLevel="1">
      <c r="C264" s="395" t="s">
        <v>244</v>
      </c>
      <c r="D264" s="402"/>
      <c r="E264" s="346"/>
      <c r="F264" s="403"/>
      <c r="G264" s="7"/>
      <c r="H264" s="42"/>
    </row>
    <row r="265" spans="1:8" s="245" customFormat="1" ht="30" customHeight="1" outlineLevel="1">
      <c r="A265" s="164"/>
      <c r="B265" s="37"/>
      <c r="C265" s="396"/>
      <c r="D265" s="277">
        <f>Amidaments!H249</f>
        <v>9</v>
      </c>
      <c r="E265" s="376">
        <f>JustificacióPreusFinal!G155</f>
        <v>2.8050000000000002</v>
      </c>
      <c r="F265" s="404">
        <f>D265*E265</f>
        <v>25.245000000000001</v>
      </c>
      <c r="G265" s="278"/>
      <c r="H265" s="244"/>
    </row>
    <row r="266" spans="1:8" s="245" customFormat="1" ht="40" customHeight="1">
      <c r="A266" s="164"/>
      <c r="B266" s="37"/>
      <c r="C266" s="405" t="s">
        <v>518</v>
      </c>
      <c r="F266" s="278">
        <f>SUM(F264:F265)</f>
        <v>25.245000000000001</v>
      </c>
      <c r="G266" s="278"/>
      <c r="H266" s="244"/>
    </row>
    <row r="267" spans="1:8" s="409" customFormat="1" ht="21" customHeight="1">
      <c r="A267" s="406"/>
      <c r="B267" s="407"/>
      <c r="C267" s="408" t="s">
        <v>519</v>
      </c>
      <c r="F267" s="410"/>
      <c r="G267" s="410"/>
      <c r="H267" s="411"/>
    </row>
    <row r="268" spans="1:8" s="245" customFormat="1" ht="17">
      <c r="A268" s="164" t="s">
        <v>247</v>
      </c>
      <c r="B268" s="37"/>
      <c r="C268" s="412" t="s">
        <v>248</v>
      </c>
      <c r="F268" s="278"/>
      <c r="G268" s="278"/>
      <c r="H268" s="244"/>
    </row>
    <row r="269" spans="1:8" s="245" customFormat="1" ht="52.5" customHeight="1">
      <c r="B269" s="37"/>
      <c r="C269" s="413" t="s">
        <v>249</v>
      </c>
      <c r="D269" s="384"/>
      <c r="E269" s="384"/>
      <c r="F269" s="414"/>
      <c r="G269" s="278"/>
      <c r="H269" s="244"/>
    </row>
    <row r="270" spans="1:8" s="245" customFormat="1" ht="30" customHeight="1">
      <c r="A270" s="164"/>
      <c r="B270" s="37"/>
      <c r="C270" s="405"/>
      <c r="D270" s="245">
        <f>Amidaments!H253</f>
        <v>1</v>
      </c>
      <c r="E270" s="415">
        <f>JustificacióPreusFinal!G159</f>
        <v>400</v>
      </c>
      <c r="F270" s="416">
        <f>D270*E270</f>
        <v>400</v>
      </c>
      <c r="G270" s="278"/>
      <c r="H270" s="244"/>
    </row>
    <row r="271" spans="1:8" s="245" customFormat="1" ht="40" customHeight="1">
      <c r="A271" s="164"/>
      <c r="B271" s="37"/>
      <c r="C271" s="405" t="s">
        <v>520</v>
      </c>
      <c r="E271" s="243"/>
      <c r="F271" s="278">
        <f>F270</f>
        <v>400</v>
      </c>
      <c r="G271" s="278"/>
      <c r="H271" s="244"/>
    </row>
    <row r="272" spans="1:8" s="302" customFormat="1" ht="20" customHeight="1">
      <c r="A272" s="295"/>
      <c r="B272" s="417"/>
      <c r="C272" s="418" t="s">
        <v>252</v>
      </c>
      <c r="D272" s="298"/>
      <c r="E272" s="299"/>
      <c r="F272" s="419">
        <f>F276</f>
        <v>573.79999999999995</v>
      </c>
      <c r="G272" s="140"/>
      <c r="H272" s="382"/>
    </row>
    <row r="273" spans="1:13" ht="17" outlineLevel="1">
      <c r="A273" s="228" t="s">
        <v>521</v>
      </c>
      <c r="B273" s="114" t="s">
        <v>13</v>
      </c>
      <c r="C273" s="401" t="s">
        <v>522</v>
      </c>
      <c r="D273"/>
      <c r="E273"/>
      <c r="F273"/>
      <c r="G273" s="40"/>
      <c r="H273" s="42"/>
    </row>
    <row r="274" spans="1:13" ht="34" outlineLevel="1">
      <c r="C274" s="395" t="s">
        <v>254</v>
      </c>
      <c r="D274" s="233"/>
      <c r="E274" s="346"/>
      <c r="F274" s="420"/>
      <c r="G274" s="40"/>
      <c r="H274" s="42"/>
    </row>
    <row r="275" spans="1:13" s="245" customFormat="1" ht="30" customHeight="1" outlineLevel="1">
      <c r="A275" s="164"/>
      <c r="B275" s="37"/>
      <c r="C275" s="396"/>
      <c r="D275" s="277">
        <f>Amidaments!H257</f>
        <v>38</v>
      </c>
      <c r="E275" s="376">
        <f>JustificacióPreusFinal!G167</f>
        <v>15.1</v>
      </c>
      <c r="F275" s="404">
        <f>D275*E275</f>
        <v>573.79999999999995</v>
      </c>
      <c r="G275" s="170"/>
      <c r="H275" s="244"/>
    </row>
    <row r="276" spans="1:13" s="245" customFormat="1" ht="40" customHeight="1">
      <c r="A276" s="164"/>
      <c r="B276" s="37"/>
      <c r="C276" s="405" t="s">
        <v>523</v>
      </c>
      <c r="D276" s="421"/>
      <c r="E276" s="422"/>
      <c r="F276" s="397">
        <f>SUM(F274:F275)</f>
        <v>573.79999999999995</v>
      </c>
      <c r="G276" s="278"/>
      <c r="H276" s="244"/>
    </row>
    <row r="277" spans="1:13" s="302" customFormat="1" ht="20" customHeight="1">
      <c r="A277" s="295"/>
      <c r="B277" s="296"/>
      <c r="C277" s="297" t="s">
        <v>524</v>
      </c>
      <c r="D277" s="298"/>
      <c r="E277" s="299"/>
      <c r="F277" s="299">
        <f>F282</f>
        <v>2518.6</v>
      </c>
      <c r="G277" s="381"/>
      <c r="H277" s="301"/>
      <c r="I277" s="382"/>
    </row>
    <row r="278" spans="1:13" ht="34" outlineLevel="1">
      <c r="A278" s="228" t="s">
        <v>525</v>
      </c>
      <c r="B278" s="114" t="s">
        <v>13</v>
      </c>
      <c r="C278" s="423" t="s">
        <v>258</v>
      </c>
      <c r="D278" s="135"/>
      <c r="E278" s="135"/>
      <c r="F278" s="135"/>
      <c r="G278" s="40"/>
      <c r="H278" s="42"/>
    </row>
    <row r="279" spans="1:13" s="245" customFormat="1" ht="30" customHeight="1" outlineLevel="1">
      <c r="A279" s="164"/>
      <c r="B279" s="37"/>
      <c r="C279" s="352"/>
      <c r="D279" s="277">
        <f>Amidaments!H260</f>
        <v>7</v>
      </c>
      <c r="E279" s="170">
        <v>215.26</v>
      </c>
      <c r="F279" s="170">
        <f>D279*E279</f>
        <v>1506.82</v>
      </c>
      <c r="G279" s="170"/>
      <c r="H279" s="244"/>
    </row>
    <row r="280" spans="1:13" ht="34" outlineLevel="1">
      <c r="A280" s="228" t="s">
        <v>526</v>
      </c>
      <c r="B280" s="114" t="s">
        <v>13</v>
      </c>
      <c r="C280" s="423" t="s">
        <v>527</v>
      </c>
      <c r="D280" s="235"/>
      <c r="E280" s="236"/>
      <c r="F280" s="237"/>
      <c r="G280" s="40"/>
      <c r="H280" s="42"/>
    </row>
    <row r="281" spans="1:13" s="245" customFormat="1" ht="30" customHeight="1" outlineLevel="1">
      <c r="A281" s="164"/>
      <c r="B281" s="37"/>
      <c r="C281" s="352"/>
      <c r="D281" s="277">
        <f>Amidaments!H263</f>
        <v>9</v>
      </c>
      <c r="E281" s="322">
        <v>112.42</v>
      </c>
      <c r="F281" s="322">
        <f>D281*E281</f>
        <v>1011.78</v>
      </c>
      <c r="G281" s="170"/>
      <c r="H281" s="244"/>
    </row>
    <row r="282" spans="1:13" s="245" customFormat="1" ht="40" customHeight="1">
      <c r="A282" s="164"/>
      <c r="B282" s="362"/>
      <c r="C282" s="324" t="s">
        <v>528</v>
      </c>
      <c r="D282" s="424"/>
      <c r="E282" s="278"/>
      <c r="F282" s="278">
        <f>SUM(F279:F281)</f>
        <v>2518.6</v>
      </c>
      <c r="G282" s="387"/>
      <c r="H282" s="244"/>
    </row>
    <row r="283" spans="1:13" s="302" customFormat="1" ht="20" customHeight="1">
      <c r="A283" s="295"/>
      <c r="B283" s="296"/>
      <c r="C283" s="297" t="str">
        <f>Amidaments!E264</f>
        <v xml:space="preserve">Enginyeria </v>
      </c>
      <c r="D283" s="298"/>
      <c r="E283" s="299"/>
      <c r="F283" s="299">
        <f>F291+F296</f>
        <v>4441.7999999999993</v>
      </c>
      <c r="G283" s="381"/>
      <c r="H283" s="301"/>
      <c r="I283" s="382"/>
    </row>
    <row r="284" spans="1:13" s="22" customFormat="1">
      <c r="A284" s="406"/>
      <c r="B284" s="23" t="s">
        <v>264</v>
      </c>
      <c r="C284" s="425" t="str">
        <f>Amidaments!E265</f>
        <v>Engenyeria de software</v>
      </c>
      <c r="D284" s="20"/>
      <c r="E284" s="19"/>
      <c r="F284" s="20"/>
      <c r="G284" s="20"/>
      <c r="H284" s="20"/>
      <c r="I284" s="15"/>
      <c r="K284" s="72"/>
      <c r="L284" s="24"/>
      <c r="M284" s="73"/>
    </row>
    <row r="285" spans="1:13" ht="17" outlineLevel="1">
      <c r="A285" s="228" t="str">
        <f>Amidaments!C266</f>
        <v>ENGSOF01</v>
      </c>
      <c r="B285" s="114" t="s">
        <v>13</v>
      </c>
      <c r="C285" s="339" t="str">
        <f>Amidaments!E266</f>
        <v xml:space="preserve">Treball d'enginyeria i desenvolupament </v>
      </c>
      <c r="D285"/>
      <c r="E285"/>
      <c r="F285"/>
      <c r="G285" s="40"/>
      <c r="H285" s="42"/>
    </row>
    <row r="286" spans="1:13" ht="135" customHeight="1" outlineLevel="1">
      <c r="C286" s="340" t="str">
        <f>Amidaments!E267</f>
        <v>Disseny i implementació dels algoritmes de control segons especificacions del projecte i de les consoles de control segons especificacions de l’ajuntament de Sabadell.
-	Replanteig del sistema
-	Definició completa i final dels algoritmes a implementar
-	Programació del Miniserver: perifèrics, comunicacions, algoritmes
-Programació de la passarel·la 9Hnet segons especificacions de l'IAS de l'ajuntament
-	Generació de les consoles de control especificades per l’ajuntament
-	Verificació i proves</v>
      </c>
      <c r="D286" s="235"/>
      <c r="E286" s="237"/>
      <c r="F286" s="237"/>
      <c r="G286" s="40"/>
      <c r="H286" s="42"/>
    </row>
    <row r="287" spans="1:13" s="245" customFormat="1" ht="30" customHeight="1" outlineLevel="1">
      <c r="A287" s="164"/>
      <c r="B287" s="37"/>
      <c r="C287" s="341"/>
      <c r="D287" s="277">
        <f>Amidaments!H268</f>
        <v>1</v>
      </c>
      <c r="E287" s="170">
        <f>JustificacióPreusFinal!G173</f>
        <v>3000</v>
      </c>
      <c r="F287" s="170">
        <f>D287*E287</f>
        <v>3000</v>
      </c>
      <c r="G287" s="170"/>
      <c r="H287" s="244"/>
    </row>
    <row r="288" spans="1:13" ht="19" outlineLevel="1" collapsed="1">
      <c r="A288" s="228" t="str">
        <f>Amidaments!C269</f>
        <v>ENGSOF02</v>
      </c>
      <c r="B288" s="114" t="s">
        <v>13</v>
      </c>
      <c r="C288" s="293" t="str">
        <f>Amidaments!E269</f>
        <v>Revisió i manteniment del software</v>
      </c>
      <c r="F288" s="222"/>
      <c r="G288" s="115"/>
      <c r="H288" s="42"/>
    </row>
    <row r="289" spans="1:8" ht="123" customHeight="1" outlineLevel="1">
      <c r="B289" s="2"/>
      <c r="C289" s="383" t="str">
        <f>Amidaments!E270</f>
        <v xml:space="preserve">Revisió i manteniment del sortware consistent en realització d'una visita a l'escola per a revisar el funcionament i repgrogramar el software en cas necessari.
Visita cada 6 mesos durant el primer any, en total dues visites, la duració de les quals s'estima de 5 hores.
Visita un cop l'any durant els 4 anys següents, en total quatre visites, la duració de les quals s'estima de 2 hores.
</v>
      </c>
      <c r="D289" s="235"/>
      <c r="E289" s="237"/>
      <c r="F289" s="371"/>
      <c r="G289" s="115"/>
      <c r="H289" s="42"/>
    </row>
    <row r="290" spans="1:8" s="245" customFormat="1" ht="30" customHeight="1" outlineLevel="1">
      <c r="A290" s="164"/>
      <c r="B290" s="362"/>
      <c r="C290" s="324"/>
      <c r="D290" s="277">
        <f>Amidaments!H271</f>
        <v>1</v>
      </c>
      <c r="E290" s="322">
        <f>JustificacióPreusFinal!G179</f>
        <v>1124.4000000000001</v>
      </c>
      <c r="F290" s="322">
        <f>D290*E290</f>
        <v>1124.4000000000001</v>
      </c>
      <c r="G290" s="387"/>
      <c r="H290" s="244"/>
    </row>
    <row r="291" spans="1:8" s="245" customFormat="1" ht="40" customHeight="1">
      <c r="A291" s="164"/>
      <c r="B291" s="362"/>
      <c r="C291" s="324" t="s">
        <v>529</v>
      </c>
      <c r="D291" s="277"/>
      <c r="E291" s="170"/>
      <c r="F291" s="278">
        <f>SUM(F287:F290)</f>
        <v>4124.3999999999996</v>
      </c>
      <c r="G291" s="387"/>
      <c r="H291" s="244"/>
    </row>
    <row r="292" spans="1:8" s="307" customFormat="1" ht="20" customHeight="1">
      <c r="A292" s="171"/>
      <c r="B292" s="218"/>
      <c r="C292" s="426" t="s">
        <v>273</v>
      </c>
      <c r="D292" s="305"/>
      <c r="E292" s="220"/>
      <c r="F292" s="220"/>
      <c r="G292" s="221"/>
      <c r="H292" s="348"/>
    </row>
    <row r="293" spans="1:8" ht="17" outlineLevel="1">
      <c r="A293" s="228" t="str">
        <f>Amidaments!C273</f>
        <v>ENGPF01</v>
      </c>
      <c r="B293" s="114" t="s">
        <v>13</v>
      </c>
      <c r="C293" s="293" t="s">
        <v>273</v>
      </c>
      <c r="D293"/>
      <c r="E293"/>
      <c r="F293"/>
      <c r="G293" s="40"/>
      <c r="H293" s="42"/>
    </row>
    <row r="294" spans="1:8" ht="39" customHeight="1" outlineLevel="1">
      <c r="A294" s="427"/>
      <c r="B294" s="2"/>
      <c r="C294" s="318" t="str">
        <f>Amidaments!E274</f>
        <v>Proves in situ per la posada en funcionament del sistema
S'incloen les dietes i el desplaçament</v>
      </c>
      <c r="D294" s="235"/>
      <c r="E294" s="237"/>
      <c r="F294" s="237"/>
      <c r="G294" s="115"/>
      <c r="H294" s="42"/>
    </row>
    <row r="295" spans="1:8" s="245" customFormat="1" ht="30" customHeight="1" outlineLevel="1">
      <c r="A295" s="428"/>
      <c r="B295" s="362"/>
      <c r="C295" s="319"/>
      <c r="D295" s="277">
        <f>Amidaments!H275</f>
        <v>1</v>
      </c>
      <c r="E295" s="322">
        <f>JustificacióPreusFinal!G185</f>
        <v>317.39999999999998</v>
      </c>
      <c r="F295" s="322">
        <f>D295*E295</f>
        <v>317.39999999999998</v>
      </c>
      <c r="G295" s="387"/>
      <c r="H295" s="244"/>
    </row>
    <row r="296" spans="1:8" s="245" customFormat="1" ht="40" customHeight="1">
      <c r="A296" s="148"/>
      <c r="B296" s="149"/>
      <c r="C296" s="324" t="s">
        <v>530</v>
      </c>
      <c r="D296" s="277"/>
      <c r="E296" s="170"/>
      <c r="F296" s="278">
        <f>F295</f>
        <v>317.39999999999998</v>
      </c>
      <c r="G296" s="429"/>
      <c r="H296" s="170"/>
    </row>
    <row r="297" spans="1:8" s="302" customFormat="1" ht="20" customHeight="1">
      <c r="A297" s="295"/>
      <c r="B297" s="430"/>
      <c r="C297" s="431" t="s">
        <v>277</v>
      </c>
      <c r="D297" s="298"/>
      <c r="E297" s="299"/>
      <c r="F297" s="299">
        <f>F301</f>
        <v>140</v>
      </c>
      <c r="G297" s="432"/>
      <c r="H297" s="381"/>
    </row>
    <row r="298" spans="1:8" ht="21" outlineLevel="1">
      <c r="A298" s="228" t="s">
        <v>278</v>
      </c>
      <c r="B298" s="433" t="s">
        <v>13</v>
      </c>
      <c r="C298" s="339" t="s">
        <v>279</v>
      </c>
      <c r="F298" s="222"/>
      <c r="G298" s="150"/>
    </row>
    <row r="299" spans="1:8" ht="39" customHeight="1" outlineLevel="1">
      <c r="A299" s="427"/>
      <c r="B299" s="434"/>
      <c r="C299" s="375" t="str">
        <f>Amidaments!E278</f>
        <v>Formació sobre el sistema de control per al personal de l'escola, amb durada de mig dia</v>
      </c>
      <c r="D299" s="235"/>
      <c r="E299" s="237"/>
      <c r="F299" s="371"/>
      <c r="G299" s="150"/>
    </row>
    <row r="300" spans="1:8" s="245" customFormat="1" ht="30" customHeight="1" outlineLevel="1">
      <c r="A300" s="428"/>
      <c r="B300" s="149"/>
      <c r="C300" s="324"/>
      <c r="D300" s="277">
        <f>Amidaments!H279</f>
        <v>1</v>
      </c>
      <c r="E300" s="322">
        <f>JustificacióPreusFinal!G192</f>
        <v>140</v>
      </c>
      <c r="F300" s="322">
        <f>D300*E300</f>
        <v>140</v>
      </c>
      <c r="G300" s="429"/>
      <c r="H300" s="170"/>
    </row>
    <row r="301" spans="1:8" s="245" customFormat="1" ht="40" customHeight="1">
      <c r="A301" s="428"/>
      <c r="B301" s="149"/>
      <c r="C301" s="324" t="s">
        <v>531</v>
      </c>
      <c r="D301" s="277"/>
      <c r="E301" s="170"/>
      <c r="F301" s="278">
        <f>F300</f>
        <v>140</v>
      </c>
      <c r="G301" s="429"/>
      <c r="H301" s="170"/>
    </row>
    <row r="302" spans="1:8" s="110" customFormat="1" ht="20" customHeight="1">
      <c r="A302" s="295"/>
      <c r="B302" s="300" t="s">
        <v>282</v>
      </c>
      <c r="C302" s="435" t="s">
        <v>433</v>
      </c>
      <c r="D302" s="302"/>
      <c r="E302" s="296"/>
      <c r="F302" s="299">
        <f>F306</f>
        <v>800</v>
      </c>
      <c r="G302" s="150"/>
      <c r="H302" s="7"/>
    </row>
    <row r="303" spans="1:8" ht="21" outlineLevel="1">
      <c r="A303" s="228" t="s">
        <v>284</v>
      </c>
      <c r="B303" s="114" t="s">
        <v>13</v>
      </c>
      <c r="C303" s="339" t="s">
        <v>283</v>
      </c>
      <c r="D303" s="114"/>
      <c r="E303" s="114"/>
      <c r="F303" s="114"/>
      <c r="G303" s="150"/>
    </row>
    <row r="304" spans="1:8" ht="21" outlineLevel="1">
      <c r="C304" s="340" t="str">
        <f>Amidaments!E282</f>
        <v>Partida a mà alçada per a possibles imprevistos d'obra</v>
      </c>
      <c r="D304" s="135"/>
      <c r="E304" s="135"/>
      <c r="F304" s="135"/>
      <c r="G304" s="150"/>
    </row>
    <row r="305" spans="1:12" s="245" customFormat="1" ht="30" customHeight="1" outlineLevel="1">
      <c r="A305" s="164"/>
      <c r="B305" s="37"/>
      <c r="C305" s="341"/>
      <c r="D305" s="37">
        <v>1</v>
      </c>
      <c r="E305" s="416">
        <f>JustificacióPreusFinal!G197</f>
        <v>800</v>
      </c>
      <c r="F305" s="416">
        <f>D305*E305</f>
        <v>800</v>
      </c>
      <c r="G305" s="429"/>
      <c r="H305" s="170"/>
    </row>
    <row r="306" spans="1:12" s="245" customFormat="1" ht="40" customHeight="1">
      <c r="A306" s="436"/>
      <c r="B306" s="437"/>
      <c r="C306" s="324" t="s">
        <v>532</v>
      </c>
      <c r="D306" s="37"/>
      <c r="E306" s="170"/>
      <c r="F306" s="278">
        <f>F305</f>
        <v>800</v>
      </c>
      <c r="G306" s="37"/>
      <c r="H306" s="243"/>
    </row>
    <row r="307" spans="1:12" ht="55" customHeight="1">
      <c r="H307" s="76"/>
    </row>
    <row r="308" spans="1:12" ht="20">
      <c r="C308" s="439" t="s">
        <v>533</v>
      </c>
      <c r="D308" s="294"/>
      <c r="E308" s="222"/>
      <c r="F308" s="440">
        <f>F291+F282+F276+F261+F256+F245+F233+F222+F204+F193+F162+F170+F175+F148+F125+F89+F69+F45+F296+F266+F306+F301+F271</f>
        <v>39859.143685714298</v>
      </c>
      <c r="G308" s="147"/>
    </row>
    <row r="309" spans="1:12" ht="19">
      <c r="C309" s="441" t="s">
        <v>534</v>
      </c>
      <c r="D309" s="442">
        <v>0.13</v>
      </c>
      <c r="E309" s="443"/>
      <c r="F309" s="444">
        <f>F308*D309</f>
        <v>5181.6886791428587</v>
      </c>
      <c r="G309" s="147"/>
    </row>
    <row r="310" spans="1:12" ht="21">
      <c r="C310" s="441" t="s">
        <v>535</v>
      </c>
      <c r="D310" s="442">
        <v>0.06</v>
      </c>
      <c r="E310" s="443"/>
      <c r="F310" s="444">
        <f>D310*F308</f>
        <v>2391.5486211428579</v>
      </c>
      <c r="G310" s="150"/>
    </row>
    <row r="311" spans="1:12" ht="20">
      <c r="C311" s="445" t="s">
        <v>536</v>
      </c>
      <c r="D311" s="446"/>
      <c r="E311" s="447"/>
      <c r="F311" s="448">
        <f>SUM(F308:F310)</f>
        <v>47432.380986000011</v>
      </c>
      <c r="H311" s="76"/>
    </row>
    <row r="312" spans="1:12">
      <c r="G312" s="40"/>
    </row>
    <row r="313" spans="1:12" ht="18">
      <c r="C313" s="449" t="s">
        <v>537</v>
      </c>
      <c r="D313" s="450">
        <v>0.21</v>
      </c>
      <c r="E313" s="451"/>
      <c r="F313" s="451">
        <f>F311*D313</f>
        <v>9960.8000070600028</v>
      </c>
      <c r="H313"/>
    </row>
    <row r="314" spans="1:12" s="40" customFormat="1" ht="11" customHeight="1">
      <c r="A314" s="228"/>
      <c r="B314" s="114"/>
      <c r="C314" s="452"/>
      <c r="D314" s="246"/>
      <c r="E314" s="69"/>
      <c r="F314" s="453"/>
      <c r="G314" s="217"/>
      <c r="I314"/>
      <c r="J314"/>
      <c r="K314"/>
      <c r="L314"/>
    </row>
    <row r="315" spans="1:12" ht="20">
      <c r="C315" s="454" t="s">
        <v>538</v>
      </c>
      <c r="D315" s="455"/>
      <c r="E315" s="456"/>
      <c r="F315" s="440">
        <f>F311+F313</f>
        <v>57393.180993060014</v>
      </c>
    </row>
    <row r="320" spans="1:12">
      <c r="B320" s="69"/>
    </row>
  </sheetData>
  <autoFilter ref="A1:L320" xr:uid="{73071969-91C8-4503-BB4B-95BD27FFCCAA}"/>
  <pageMargins left="0.70866141732283472" right="0.70866141732283472" top="0.74803149606299213" bottom="0.74803149606299213" header="0.31496062992125984" footer="0.31496062992125984"/>
  <pageSetup paperSize="9" scale="22" orientation="portrait"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Amidaments</vt:lpstr>
      <vt:lpstr>JustificacióPreusFinal</vt:lpstr>
      <vt:lpstr>PressupostFinalV2</vt:lpstr>
      <vt:lpstr>JustificacióPreusFinal!Print_Titles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Carlos Alonso</dc:creator>
  <cp:lastModifiedBy>Carlos Alonso</cp:lastModifiedBy>
  <dcterms:created xsi:type="dcterms:W3CDTF">2020-02-04T12:02:15Z</dcterms:created>
  <dcterms:modified xsi:type="dcterms:W3CDTF">2020-02-04T12:02:42Z</dcterms:modified>
</cp:coreProperties>
</file>