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W:\Unitats compartides\EAC-  Proyectos\AJ SABADELL\E-1793 RP Càmeres CCAA i ZBE\04 PROJECTE ZBE\DOC 04 Pressupost\"/>
    </mc:Choice>
  </mc:AlternateContent>
  <xr:revisionPtr revIDLastSave="0" documentId="13_ncr:1_{177DFBC4-81B4-4717-8795-566F9F13AE6D}" xr6:coauthVersionLast="47" xr6:coauthVersionMax="47" xr10:uidLastSave="{00000000-0000-0000-0000-000000000000}"/>
  <bookViews>
    <workbookView xWindow="28692" yWindow="-108" windowWidth="29016" windowHeight="15816" tabRatio="886" activeTab="4" xr2:uid="{00000000-000D-0000-FFFF-FFFF00000000}"/>
  </bookViews>
  <sheets>
    <sheet name="Resum Amidaments" sheetId="117" r:id="rId1"/>
    <sheet name="Amidaments Generals" sheetId="86" r:id="rId2"/>
    <sheet name="Comprobación" sheetId="96" state="hidden" r:id="rId3"/>
    <sheet name="Preus Unitaris" sheetId="1" r:id="rId4"/>
    <sheet name="RESUM PPOST GRAL" sheetId="23" r:id="rId5"/>
    <sheet name="Ppost C_Control" sheetId="24" r:id="rId6"/>
    <sheet name="Ppost Altres i Varis GRAL" sheetId="25" r:id="rId7"/>
    <sheet name="ZBE-01" sheetId="40" r:id="rId8"/>
    <sheet name="ZBE-02" sheetId="98" r:id="rId9"/>
    <sheet name="ZBE-03" sheetId="99" r:id="rId10"/>
    <sheet name="ZBE-04" sheetId="100" r:id="rId11"/>
    <sheet name="ZBE-05" sheetId="101" r:id="rId12"/>
    <sheet name="ZBE-06" sheetId="102" r:id="rId13"/>
    <sheet name="ZBE-07" sheetId="103" r:id="rId14"/>
    <sheet name="ZBE-08" sheetId="104" r:id="rId15"/>
    <sheet name="ZBE-09" sheetId="105" r:id="rId16"/>
    <sheet name="ZBE-10" sheetId="106" r:id="rId17"/>
    <sheet name="ZBE-11" sheetId="107" r:id="rId18"/>
    <sheet name="ZBE-12" sheetId="108" r:id="rId19"/>
    <sheet name="ZBE-13" sheetId="109" r:id="rId20"/>
    <sheet name="ZBE-14" sheetId="110" r:id="rId21"/>
    <sheet name="ZBE-15" sheetId="111" r:id="rId22"/>
    <sheet name="ZBE-16" sheetId="112" r:id="rId23"/>
    <sheet name="ZBE-17" sheetId="113" r:id="rId24"/>
    <sheet name="ZBE-18" sheetId="114" r:id="rId25"/>
    <sheet name="ZBE-19" sheetId="115" r:id="rId26"/>
    <sheet name="ZBE-20" sheetId="116" r:id="rId27"/>
  </sheets>
  <externalReferences>
    <externalReference r:id="rId28"/>
  </externalReferences>
  <definedNames>
    <definedName name="_xlnm._FilterDatabase" localSheetId="1" hidden="1">'Amidaments Generals'!$A$1:$Z$109</definedName>
    <definedName name="_xlnm._FilterDatabase" localSheetId="5" hidden="1">'Ppost C_Control'!$A$1:$V$159</definedName>
    <definedName name="_xlnm._FilterDatabase" localSheetId="7" hidden="1">'ZBE-01'!$A$1:$I$125</definedName>
    <definedName name="_xlnm._FilterDatabase" localSheetId="8" hidden="1">'ZBE-02'!$A$1:$I$125</definedName>
    <definedName name="_xlnm._FilterDatabase" localSheetId="9" hidden="1">'ZBE-03'!$A$1:$I$125</definedName>
    <definedName name="_xlnm._FilterDatabase" localSheetId="10" hidden="1">'ZBE-04'!$A$1:$I$125</definedName>
    <definedName name="_xlnm._FilterDatabase" localSheetId="11" hidden="1">'ZBE-05'!$A$1:$I$126</definedName>
    <definedName name="_xlnm._FilterDatabase" localSheetId="12" hidden="1">'ZBE-06'!$A$1:$I$126</definedName>
    <definedName name="_xlnm._FilterDatabase" localSheetId="13" hidden="1">'ZBE-07'!$A$1:$I$126</definedName>
    <definedName name="_xlnm._FilterDatabase" localSheetId="14" hidden="1">'ZBE-08'!$A$1:$I$126</definedName>
    <definedName name="_xlnm._FilterDatabase" localSheetId="15" hidden="1">'ZBE-09'!$A$1:$I$126</definedName>
    <definedName name="_xlnm._FilterDatabase" localSheetId="16" hidden="1">'ZBE-10'!$A$1:$I$126</definedName>
    <definedName name="_xlnm._FilterDatabase" localSheetId="17" hidden="1">'ZBE-11'!$A$1:$I$129</definedName>
    <definedName name="_xlnm._FilterDatabase" localSheetId="18" hidden="1">'ZBE-12'!$A$1:$I$126</definedName>
    <definedName name="_xlnm._FilterDatabase" localSheetId="19" hidden="1">'ZBE-13'!$A$1:$I$126</definedName>
    <definedName name="_xlnm._FilterDatabase" localSheetId="20" hidden="1">'ZBE-14'!$A$1:$I$126</definedName>
    <definedName name="_xlnm._FilterDatabase" localSheetId="21" hidden="1">'ZBE-15'!$A$1:$I$126</definedName>
    <definedName name="_xlnm._FilterDatabase" localSheetId="22" hidden="1">'ZBE-16'!$A$1:$I$126</definedName>
    <definedName name="_xlnm._FilterDatabase" localSheetId="23" hidden="1">'ZBE-17'!$A$1:$I$129</definedName>
    <definedName name="_xlnm._FilterDatabase" localSheetId="24" hidden="1">'ZBE-18'!$A$1:$I$126</definedName>
    <definedName name="_xlnm._FilterDatabase" localSheetId="25" hidden="1">'ZBE-19'!$A$1:$I$126</definedName>
    <definedName name="_xlnm._FilterDatabase" localSheetId="26" hidden="1">'ZBE-20'!$A$1:$I$126</definedName>
    <definedName name="_xlnm.Print_Area" localSheetId="1">'Amidaments Generals'!$A$2:$Y$106</definedName>
    <definedName name="_xlnm.Print_Area" localSheetId="6">'Ppost Altres i Varis GRAL'!$A$2:$I$28</definedName>
    <definedName name="_xlnm.Print_Area" localSheetId="5">'Ppost C_Control'!$A$2:$I$43</definedName>
    <definedName name="_xlnm.Print_Area" localSheetId="3">'Preus Unitaris'!$B$2:$G$154</definedName>
    <definedName name="_xlnm.Print_Area" localSheetId="0">'Resum Amidaments'!$A$1:$L$26</definedName>
    <definedName name="_xlnm.Print_Area" localSheetId="4">'RESUM PPOST GRAL'!$A$1:$G$50</definedName>
    <definedName name="_xlnm.Print_Area" localSheetId="7">'ZBE-01'!$A$2:$I$125</definedName>
    <definedName name="_xlnm.Print_Area" localSheetId="8">'ZBE-02'!$A$2:$I$125</definedName>
    <definedName name="_xlnm.Print_Area" localSheetId="9">'ZBE-03'!$A$2:$I$125</definedName>
    <definedName name="_xlnm.Print_Area" localSheetId="10">'ZBE-04'!$A$2:$I$125</definedName>
    <definedName name="_xlnm.Print_Area" localSheetId="11">'ZBE-05'!$A$2:$I$126</definedName>
    <definedName name="_xlnm.Print_Area" localSheetId="12">'ZBE-06'!$A$2:$I$126</definedName>
    <definedName name="_xlnm.Print_Area" localSheetId="13">'ZBE-07'!$A$2:$I$126</definedName>
    <definedName name="_xlnm.Print_Area" localSheetId="14">'ZBE-08'!$A$2:$I$126</definedName>
    <definedName name="_xlnm.Print_Area" localSheetId="15">'ZBE-09'!$A$2:$I$126</definedName>
    <definedName name="_xlnm.Print_Area" localSheetId="16">'ZBE-10'!$A$2:$I$126</definedName>
    <definedName name="_xlnm.Print_Area" localSheetId="17">'ZBE-11'!$A$2:$I$129</definedName>
    <definedName name="_xlnm.Print_Area" localSheetId="18">'ZBE-12'!$A$2:$I$126</definedName>
    <definedName name="_xlnm.Print_Area" localSheetId="19">'ZBE-13'!$A$2:$I$126</definedName>
    <definedName name="_xlnm.Print_Area" localSheetId="20">'ZBE-14'!$A$2:$I$126</definedName>
    <definedName name="_xlnm.Print_Area" localSheetId="21">'ZBE-15'!$A$2:$I$126</definedName>
    <definedName name="_xlnm.Print_Area" localSheetId="22">'ZBE-16'!$A$2:$I$126</definedName>
    <definedName name="_xlnm.Print_Area" localSheetId="23">'ZBE-17'!$A$2:$I$129</definedName>
    <definedName name="_xlnm.Print_Area" localSheetId="24">'ZBE-18'!$A$2:$I$126</definedName>
    <definedName name="_xlnm.Print_Area" localSheetId="25">'ZBE-19'!$A$2:$I$126</definedName>
    <definedName name="_xlnm.Print_Area" localSheetId="26">'ZBE-20'!$A$2:$I$126</definedName>
    <definedName name="_xlnm.Print_Titles" localSheetId="1">'Amidaments Generals'!$5:$6</definedName>
    <definedName name="_xlnm.Print_Titles" localSheetId="3">'Preus Unitaris'!$1:$4</definedName>
    <definedName name="_xlnm.Print_Titles" localSheetId="7">'ZBE-01'!$2:$4</definedName>
    <definedName name="_xlnm.Print_Titles" localSheetId="8">'ZBE-02'!$2:$4</definedName>
    <definedName name="_xlnm.Print_Titles" localSheetId="9">'ZBE-03'!$2:$4</definedName>
    <definedName name="_xlnm.Print_Titles" localSheetId="10">'ZBE-04'!$2:$4</definedName>
    <definedName name="_xlnm.Print_Titles" localSheetId="11">'ZBE-05'!$2:$4</definedName>
    <definedName name="_xlnm.Print_Titles" localSheetId="12">'ZBE-06'!$2:$4</definedName>
    <definedName name="_xlnm.Print_Titles" localSheetId="13">'ZBE-07'!$2:$4</definedName>
    <definedName name="_xlnm.Print_Titles" localSheetId="14">'ZBE-08'!$2:$4</definedName>
    <definedName name="_xlnm.Print_Titles" localSheetId="15">'ZBE-09'!$2:$4</definedName>
    <definedName name="_xlnm.Print_Titles" localSheetId="16">'ZBE-10'!$2:$4</definedName>
    <definedName name="_xlnm.Print_Titles" localSheetId="17">'ZBE-11'!$2:$4</definedName>
    <definedName name="_xlnm.Print_Titles" localSheetId="18">'ZBE-12'!$2:$4</definedName>
    <definedName name="_xlnm.Print_Titles" localSheetId="19">'ZBE-13'!$2:$4</definedName>
    <definedName name="_xlnm.Print_Titles" localSheetId="20">'ZBE-14'!$2:$4</definedName>
    <definedName name="_xlnm.Print_Titles" localSheetId="21">'ZBE-15'!$2:$4</definedName>
    <definedName name="_xlnm.Print_Titles" localSheetId="22">'ZBE-16'!$2:$4</definedName>
    <definedName name="_xlnm.Print_Titles" localSheetId="23">'ZBE-17'!$2:$4</definedName>
    <definedName name="_xlnm.Print_Titles" localSheetId="24">'ZBE-18'!$2:$4</definedName>
    <definedName name="_xlnm.Print_Titles" localSheetId="25">'ZBE-19'!$2:$4</definedName>
    <definedName name="_xlnm.Print_Titles" localSheetId="26">'ZBE-20'!$2:$4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8" i="23" l="1"/>
  <c r="D35" i="23"/>
  <c r="D34" i="23"/>
  <c r="D31" i="23"/>
  <c r="D30" i="23"/>
  <c r="G6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10" i="23"/>
  <c r="D9" i="23"/>
  <c r="D8" i="23"/>
  <c r="D2" i="116" l="1"/>
  <c r="D2" i="115"/>
  <c r="D2" i="114"/>
  <c r="D2" i="113"/>
  <c r="D2" i="112"/>
  <c r="D2" i="111"/>
  <c r="D2" i="110"/>
  <c r="D2" i="109"/>
  <c r="D2" i="108"/>
  <c r="D2" i="107"/>
  <c r="D2" i="106"/>
  <c r="D2" i="105"/>
  <c r="D2" i="104"/>
  <c r="D2" i="103"/>
  <c r="D2" i="102"/>
  <c r="D2" i="101"/>
  <c r="D2" i="100"/>
  <c r="D2" i="99"/>
  <c r="D2" i="98"/>
  <c r="D2" i="40"/>
  <c r="G37" i="23"/>
  <c r="G33" i="23"/>
  <c r="G29" i="23"/>
  <c r="G40" i="23" l="1"/>
  <c r="G48" i="23"/>
  <c r="G41" i="23"/>
  <c r="G42" i="23" s="1"/>
  <c r="G45" i="23" l="1"/>
  <c r="G49" i="23"/>
  <c r="G50" i="23" s="1"/>
  <c r="G47" i="23" l="1"/>
  <c r="G46" i="23"/>
  <c r="G19" i="1" l="1"/>
  <c r="G7" i="1"/>
  <c r="G73" i="1" l="1"/>
  <c r="G55" i="1"/>
  <c r="G31" i="1"/>
  <c r="G21" i="1"/>
  <c r="G17" i="1"/>
  <c r="G33" i="1"/>
  <c r="G29" i="1"/>
  <c r="B101" i="106"/>
  <c r="C101" i="106" s="1"/>
  <c r="E101" i="106"/>
  <c r="B102" i="106"/>
  <c r="C102" i="106" s="1"/>
  <c r="E102" i="106"/>
  <c r="B101" i="108"/>
  <c r="C101" i="108" s="1"/>
  <c r="E101" i="108"/>
  <c r="B102" i="108"/>
  <c r="C102" i="108" s="1"/>
  <c r="E102" i="108"/>
  <c r="B101" i="109"/>
  <c r="C101" i="109" s="1"/>
  <c r="E101" i="109"/>
  <c r="B102" i="109"/>
  <c r="C102" i="109" s="1"/>
  <c r="E102" i="109"/>
  <c r="B101" i="110"/>
  <c r="C101" i="110" s="1"/>
  <c r="E101" i="110"/>
  <c r="B102" i="110"/>
  <c r="C102" i="110" s="1"/>
  <c r="E102" i="110"/>
  <c r="B102" i="111"/>
  <c r="D102" i="111" s="1"/>
  <c r="E102" i="111"/>
  <c r="B101" i="111"/>
  <c r="C101" i="111" s="1"/>
  <c r="E101" i="111"/>
  <c r="H101" i="111"/>
  <c r="B101" i="112"/>
  <c r="C101" i="112" s="1"/>
  <c r="E101" i="112"/>
  <c r="B102" i="112"/>
  <c r="C102" i="112" s="1"/>
  <c r="E102" i="112"/>
  <c r="B105" i="113"/>
  <c r="C105" i="113" s="1"/>
  <c r="E105" i="113"/>
  <c r="B101" i="114"/>
  <c r="C101" i="114" s="1"/>
  <c r="E101" i="114"/>
  <c r="B102" i="114"/>
  <c r="C102" i="114" s="1"/>
  <c r="E102" i="114"/>
  <c r="B101" i="115"/>
  <c r="C101" i="115" s="1"/>
  <c r="E101" i="115"/>
  <c r="H101" i="115"/>
  <c r="B102" i="115"/>
  <c r="D102" i="115" s="1"/>
  <c r="E102" i="115"/>
  <c r="H102" i="115"/>
  <c r="B102" i="116"/>
  <c r="C102" i="116" s="1"/>
  <c r="E102" i="116"/>
  <c r="J26" i="117"/>
  <c r="E26" i="117"/>
  <c r="C26" i="117"/>
  <c r="E118" i="1"/>
  <c r="F118" i="1"/>
  <c r="E9" i="116"/>
  <c r="E11" i="116"/>
  <c r="E13" i="116"/>
  <c r="E14" i="116"/>
  <c r="E15" i="116"/>
  <c r="E16" i="116"/>
  <c r="E17" i="116"/>
  <c r="E19" i="116"/>
  <c r="E23" i="116"/>
  <c r="E25" i="116"/>
  <c r="E27" i="116"/>
  <c r="E28" i="116"/>
  <c r="E29" i="116"/>
  <c r="E31" i="116"/>
  <c r="E34" i="116"/>
  <c r="E35" i="116"/>
  <c r="E38" i="116"/>
  <c r="E39" i="116"/>
  <c r="E40" i="116"/>
  <c r="E41" i="116"/>
  <c r="E42" i="116"/>
  <c r="E43" i="116"/>
  <c r="E44" i="116"/>
  <c r="B35" i="116"/>
  <c r="C35" i="116" s="1"/>
  <c r="B36" i="116"/>
  <c r="C36" i="116" s="1"/>
  <c r="E9" i="115"/>
  <c r="E11" i="115"/>
  <c r="E13" i="115"/>
  <c r="E14" i="115"/>
  <c r="E15" i="115"/>
  <c r="E16" i="115"/>
  <c r="E17" i="115"/>
  <c r="E18" i="115"/>
  <c r="E19" i="115"/>
  <c r="E23" i="115"/>
  <c r="E25" i="115"/>
  <c r="E27" i="115"/>
  <c r="E29" i="115"/>
  <c r="E31" i="115"/>
  <c r="E34" i="115"/>
  <c r="E35" i="115"/>
  <c r="E38" i="115"/>
  <c r="E39" i="115"/>
  <c r="E40" i="115"/>
  <c r="E41" i="115"/>
  <c r="E42" i="115"/>
  <c r="E43" i="115"/>
  <c r="E44" i="115"/>
  <c r="B35" i="115"/>
  <c r="C35" i="115" s="1"/>
  <c r="B36" i="115"/>
  <c r="C36" i="115" s="1"/>
  <c r="E9" i="114"/>
  <c r="E11" i="114"/>
  <c r="E13" i="114"/>
  <c r="E14" i="114"/>
  <c r="E15" i="114"/>
  <c r="E16" i="114"/>
  <c r="E17" i="114"/>
  <c r="E18" i="114"/>
  <c r="E19" i="114"/>
  <c r="E23" i="114"/>
  <c r="E25" i="114"/>
  <c r="E27" i="114"/>
  <c r="E29" i="114"/>
  <c r="E31" i="114"/>
  <c r="E34" i="114"/>
  <c r="E35" i="114"/>
  <c r="E38" i="114"/>
  <c r="E39" i="114"/>
  <c r="E40" i="114"/>
  <c r="E41" i="114"/>
  <c r="E42" i="114"/>
  <c r="E43" i="114"/>
  <c r="E44" i="114"/>
  <c r="B35" i="114"/>
  <c r="C35" i="114" s="1"/>
  <c r="B36" i="114"/>
  <c r="C36" i="114" s="1"/>
  <c r="E9" i="113"/>
  <c r="E11" i="113"/>
  <c r="E13" i="113"/>
  <c r="E14" i="113"/>
  <c r="E15" i="113"/>
  <c r="E16" i="113"/>
  <c r="E17" i="113"/>
  <c r="E19" i="113"/>
  <c r="E23" i="113"/>
  <c r="E25" i="113"/>
  <c r="E27" i="113"/>
  <c r="E29" i="113"/>
  <c r="E31" i="113"/>
  <c r="E34" i="113"/>
  <c r="E35" i="113"/>
  <c r="E38" i="113"/>
  <c r="E39" i="113"/>
  <c r="E40" i="113"/>
  <c r="E41" i="113"/>
  <c r="E42" i="113"/>
  <c r="E43" i="113"/>
  <c r="E44" i="113"/>
  <c r="B35" i="113"/>
  <c r="C35" i="113" s="1"/>
  <c r="B36" i="113"/>
  <c r="C36" i="113" s="1"/>
  <c r="E9" i="112"/>
  <c r="E11" i="112"/>
  <c r="E13" i="112"/>
  <c r="E14" i="112"/>
  <c r="E15" i="112"/>
  <c r="E16" i="112"/>
  <c r="E17" i="112"/>
  <c r="E18" i="112"/>
  <c r="E19" i="112"/>
  <c r="E23" i="112"/>
  <c r="E24" i="112"/>
  <c r="E25" i="112"/>
  <c r="E27" i="112"/>
  <c r="E29" i="112"/>
  <c r="E31" i="112"/>
  <c r="E33" i="112"/>
  <c r="E34" i="112"/>
  <c r="E35" i="112"/>
  <c r="E38" i="112"/>
  <c r="E39" i="112"/>
  <c r="E40" i="112"/>
  <c r="E41" i="112"/>
  <c r="E42" i="112"/>
  <c r="E43" i="112"/>
  <c r="E44" i="112"/>
  <c r="E9" i="111"/>
  <c r="E11" i="111"/>
  <c r="E13" i="111"/>
  <c r="E14" i="111"/>
  <c r="E15" i="111"/>
  <c r="E16" i="111"/>
  <c r="E17" i="111"/>
  <c r="E19" i="111"/>
  <c r="E23" i="111"/>
  <c r="E24" i="111"/>
  <c r="E25" i="111"/>
  <c r="E27" i="111"/>
  <c r="E29" i="111"/>
  <c r="E31" i="111"/>
  <c r="E32" i="111"/>
  <c r="E33" i="111"/>
  <c r="E34" i="111"/>
  <c r="E35" i="111"/>
  <c r="E38" i="111"/>
  <c r="E39" i="111"/>
  <c r="E40" i="111"/>
  <c r="E41" i="111"/>
  <c r="E42" i="111"/>
  <c r="E43" i="111"/>
  <c r="E44" i="111"/>
  <c r="B35" i="111"/>
  <c r="C35" i="111" s="1"/>
  <c r="B36" i="111"/>
  <c r="C36" i="111" s="1"/>
  <c r="E9" i="110"/>
  <c r="E11" i="110"/>
  <c r="E13" i="110"/>
  <c r="E14" i="110"/>
  <c r="E15" i="110"/>
  <c r="E16" i="110"/>
  <c r="E17" i="110"/>
  <c r="E18" i="110"/>
  <c r="E19" i="110"/>
  <c r="E23" i="110"/>
  <c r="E24" i="110"/>
  <c r="E25" i="110"/>
  <c r="E27" i="110"/>
  <c r="E29" i="110"/>
  <c r="E31" i="110"/>
  <c r="E32" i="110"/>
  <c r="E33" i="110"/>
  <c r="E34" i="110"/>
  <c r="E35" i="110"/>
  <c r="E38" i="110"/>
  <c r="E39" i="110"/>
  <c r="E40" i="110"/>
  <c r="E41" i="110"/>
  <c r="E42" i="110"/>
  <c r="E43" i="110"/>
  <c r="E44" i="110"/>
  <c r="B35" i="110"/>
  <c r="C35" i="110" s="1"/>
  <c r="B36" i="110"/>
  <c r="C36" i="110" s="1"/>
  <c r="E9" i="109"/>
  <c r="E11" i="109"/>
  <c r="E13" i="109"/>
  <c r="E14" i="109"/>
  <c r="E15" i="109"/>
  <c r="E16" i="109"/>
  <c r="E17" i="109"/>
  <c r="E19" i="109"/>
  <c r="E23" i="109"/>
  <c r="E24" i="109"/>
  <c r="E25" i="109"/>
  <c r="E27" i="109"/>
  <c r="E29" i="109"/>
  <c r="E31" i="109"/>
  <c r="E34" i="109"/>
  <c r="E35" i="109"/>
  <c r="E38" i="109"/>
  <c r="E39" i="109"/>
  <c r="E40" i="109"/>
  <c r="E41" i="109"/>
  <c r="E42" i="109"/>
  <c r="E43" i="109"/>
  <c r="E44" i="109"/>
  <c r="B35" i="109"/>
  <c r="C35" i="109" s="1"/>
  <c r="B36" i="109"/>
  <c r="C36" i="109" s="1"/>
  <c r="E9" i="108"/>
  <c r="E11" i="108"/>
  <c r="E13" i="108"/>
  <c r="E14" i="108"/>
  <c r="E15" i="108"/>
  <c r="E16" i="108"/>
  <c r="E17" i="108"/>
  <c r="E18" i="108"/>
  <c r="E19" i="108"/>
  <c r="E23" i="108"/>
  <c r="E24" i="108"/>
  <c r="E25" i="108"/>
  <c r="E27" i="108"/>
  <c r="E29" i="108"/>
  <c r="E31" i="108"/>
  <c r="E33" i="108"/>
  <c r="E34" i="108"/>
  <c r="E35" i="108"/>
  <c r="E38" i="108"/>
  <c r="E39" i="108"/>
  <c r="E40" i="108"/>
  <c r="E41" i="108"/>
  <c r="E42" i="108"/>
  <c r="E43" i="108"/>
  <c r="E44" i="108"/>
  <c r="E9" i="107"/>
  <c r="E11" i="107"/>
  <c r="E13" i="107"/>
  <c r="E14" i="107"/>
  <c r="E15" i="107"/>
  <c r="E16" i="107"/>
  <c r="E17" i="107"/>
  <c r="E19" i="107"/>
  <c r="E23" i="107"/>
  <c r="E24" i="107"/>
  <c r="E25" i="107"/>
  <c r="E27" i="107"/>
  <c r="E29" i="107"/>
  <c r="E31" i="107"/>
  <c r="E32" i="107"/>
  <c r="E33" i="107"/>
  <c r="E34" i="107"/>
  <c r="E35" i="107"/>
  <c r="E38" i="107"/>
  <c r="E39" i="107"/>
  <c r="E40" i="107"/>
  <c r="E41" i="107"/>
  <c r="E42" i="107"/>
  <c r="E43" i="107"/>
  <c r="E44" i="107"/>
  <c r="B35" i="107"/>
  <c r="C35" i="107" s="1"/>
  <c r="B36" i="107"/>
  <c r="C36" i="107" s="1"/>
  <c r="E9" i="106"/>
  <c r="E11" i="106"/>
  <c r="E13" i="106"/>
  <c r="E14" i="106"/>
  <c r="E15" i="106"/>
  <c r="E16" i="106"/>
  <c r="E17" i="106"/>
  <c r="E19" i="106"/>
  <c r="E23" i="106"/>
  <c r="E24" i="106"/>
  <c r="E25" i="106"/>
  <c r="E27" i="106"/>
  <c r="E29" i="106"/>
  <c r="E31" i="106"/>
  <c r="E32" i="106"/>
  <c r="E33" i="106"/>
  <c r="E34" i="106"/>
  <c r="E35" i="106"/>
  <c r="E38" i="106"/>
  <c r="E39" i="106"/>
  <c r="E40" i="106"/>
  <c r="E41" i="106"/>
  <c r="E42" i="106"/>
  <c r="E43" i="106"/>
  <c r="E44" i="106"/>
  <c r="B35" i="106"/>
  <c r="C35" i="106" s="1"/>
  <c r="B36" i="106"/>
  <c r="C36" i="106" s="1"/>
  <c r="E9" i="105"/>
  <c r="E11" i="105"/>
  <c r="E13" i="105"/>
  <c r="E14" i="105"/>
  <c r="E15" i="105"/>
  <c r="E16" i="105"/>
  <c r="E17" i="105"/>
  <c r="E19" i="105"/>
  <c r="E23" i="105"/>
  <c r="E24" i="105"/>
  <c r="E25" i="105"/>
  <c r="E27" i="105"/>
  <c r="E29" i="105"/>
  <c r="E31" i="105"/>
  <c r="E34" i="105"/>
  <c r="E35" i="105"/>
  <c r="E38" i="105"/>
  <c r="E39" i="105"/>
  <c r="E40" i="105"/>
  <c r="E41" i="105"/>
  <c r="E42" i="105"/>
  <c r="E43" i="105"/>
  <c r="E44" i="105"/>
  <c r="E7" i="105"/>
  <c r="B35" i="105"/>
  <c r="C35" i="105" s="1"/>
  <c r="B36" i="105"/>
  <c r="C36" i="105" s="1"/>
  <c r="E9" i="104"/>
  <c r="E11" i="104"/>
  <c r="E13" i="104"/>
  <c r="E14" i="104"/>
  <c r="E15" i="104"/>
  <c r="E16" i="104"/>
  <c r="E17" i="104"/>
  <c r="E19" i="104"/>
  <c r="E23" i="104"/>
  <c r="E24" i="104"/>
  <c r="E25" i="104"/>
  <c r="E27" i="104"/>
  <c r="E29" i="104"/>
  <c r="E31" i="104"/>
  <c r="E34" i="104"/>
  <c r="E35" i="104"/>
  <c r="E38" i="104"/>
  <c r="E39" i="104"/>
  <c r="E40" i="104"/>
  <c r="E41" i="104"/>
  <c r="E42" i="104"/>
  <c r="E43" i="104"/>
  <c r="E44" i="104"/>
  <c r="B35" i="104"/>
  <c r="C35" i="104" s="1"/>
  <c r="B36" i="104"/>
  <c r="C36" i="104" s="1"/>
  <c r="E9" i="103"/>
  <c r="E11" i="103"/>
  <c r="E13" i="103"/>
  <c r="E14" i="103"/>
  <c r="E15" i="103"/>
  <c r="E16" i="103"/>
  <c r="E17" i="103"/>
  <c r="E19" i="103"/>
  <c r="E23" i="103"/>
  <c r="E24" i="103"/>
  <c r="E25" i="103"/>
  <c r="E27" i="103"/>
  <c r="E29" i="103"/>
  <c r="E31" i="103"/>
  <c r="E34" i="103"/>
  <c r="E35" i="103"/>
  <c r="E38" i="103"/>
  <c r="E39" i="103"/>
  <c r="E40" i="103"/>
  <c r="E41" i="103"/>
  <c r="E42" i="103"/>
  <c r="E43" i="103"/>
  <c r="E44" i="103"/>
  <c r="B35" i="103"/>
  <c r="C35" i="103" s="1"/>
  <c r="B36" i="103"/>
  <c r="C36" i="103" s="1"/>
  <c r="E9" i="102"/>
  <c r="E11" i="102"/>
  <c r="E13" i="102"/>
  <c r="E14" i="102"/>
  <c r="E15" i="102"/>
  <c r="E16" i="102"/>
  <c r="E17" i="102"/>
  <c r="E19" i="102"/>
  <c r="E23" i="102"/>
  <c r="E25" i="102"/>
  <c r="E27" i="102"/>
  <c r="E29" i="102"/>
  <c r="E31" i="102"/>
  <c r="E34" i="102"/>
  <c r="E35" i="102"/>
  <c r="E38" i="102"/>
  <c r="E39" i="102"/>
  <c r="E40" i="102"/>
  <c r="E41" i="102"/>
  <c r="E42" i="102"/>
  <c r="E43" i="102"/>
  <c r="E44" i="102"/>
  <c r="B35" i="102"/>
  <c r="C35" i="102" s="1"/>
  <c r="B36" i="102"/>
  <c r="C36" i="102" s="1"/>
  <c r="E9" i="101"/>
  <c r="E11" i="101"/>
  <c r="E13" i="101"/>
  <c r="E14" i="101"/>
  <c r="E15" i="101"/>
  <c r="E16" i="101"/>
  <c r="E17" i="101"/>
  <c r="E19" i="101"/>
  <c r="E23" i="101"/>
  <c r="E25" i="101"/>
  <c r="E27" i="101"/>
  <c r="E29" i="101"/>
  <c r="E31" i="101"/>
  <c r="E34" i="101"/>
  <c r="E35" i="101"/>
  <c r="E38" i="101"/>
  <c r="E39" i="101"/>
  <c r="E40" i="101"/>
  <c r="E41" i="101"/>
  <c r="E42" i="101"/>
  <c r="E43" i="101"/>
  <c r="E44" i="101"/>
  <c r="B35" i="101"/>
  <c r="C35" i="101" s="1"/>
  <c r="B36" i="101"/>
  <c r="C36" i="101" s="1"/>
  <c r="E9" i="100"/>
  <c r="E11" i="100"/>
  <c r="E13" i="100"/>
  <c r="E15" i="100"/>
  <c r="E17" i="100"/>
  <c r="E18" i="100"/>
  <c r="E19" i="100"/>
  <c r="E23" i="100"/>
  <c r="E25" i="100"/>
  <c r="E27" i="100"/>
  <c r="E29" i="100"/>
  <c r="E31" i="100"/>
  <c r="E34" i="100"/>
  <c r="E35" i="100"/>
  <c r="E38" i="100"/>
  <c r="E39" i="100"/>
  <c r="E40" i="100"/>
  <c r="E41" i="100"/>
  <c r="E42" i="100"/>
  <c r="E43" i="100"/>
  <c r="E44" i="100"/>
  <c r="B35" i="100"/>
  <c r="C35" i="100" s="1"/>
  <c r="B36" i="100"/>
  <c r="C36" i="100" s="1"/>
  <c r="E9" i="99"/>
  <c r="E11" i="99"/>
  <c r="E13" i="99"/>
  <c r="E15" i="99"/>
  <c r="E17" i="99"/>
  <c r="E18" i="99"/>
  <c r="E19" i="99"/>
  <c r="E23" i="99"/>
  <c r="E25" i="99"/>
  <c r="E27" i="99"/>
  <c r="E29" i="99"/>
  <c r="E31" i="99"/>
  <c r="E34" i="99"/>
  <c r="E35" i="99"/>
  <c r="E38" i="99"/>
  <c r="E39" i="99"/>
  <c r="E40" i="99"/>
  <c r="E41" i="99"/>
  <c r="E42" i="99"/>
  <c r="E43" i="99"/>
  <c r="E44" i="99"/>
  <c r="B35" i="99"/>
  <c r="C35" i="99" s="1"/>
  <c r="B36" i="99"/>
  <c r="C36" i="99" s="1"/>
  <c r="E9" i="98"/>
  <c r="E11" i="98"/>
  <c r="E13" i="98"/>
  <c r="E15" i="98"/>
  <c r="E17" i="98"/>
  <c r="E18" i="98"/>
  <c r="E19" i="98"/>
  <c r="E23" i="98"/>
  <c r="E25" i="98"/>
  <c r="E27" i="98"/>
  <c r="E29" i="98"/>
  <c r="E31" i="98"/>
  <c r="E34" i="98"/>
  <c r="E35" i="98"/>
  <c r="E38" i="98"/>
  <c r="E39" i="98"/>
  <c r="E40" i="98"/>
  <c r="E41" i="98"/>
  <c r="E42" i="98"/>
  <c r="E43" i="98"/>
  <c r="E44" i="98"/>
  <c r="B35" i="98"/>
  <c r="C35" i="98" s="1"/>
  <c r="B36" i="98"/>
  <c r="C36" i="98" s="1"/>
  <c r="E9" i="40"/>
  <c r="E11" i="40"/>
  <c r="E13" i="40"/>
  <c r="E15" i="40"/>
  <c r="E17" i="40"/>
  <c r="E18" i="40"/>
  <c r="E19" i="40"/>
  <c r="E23" i="40"/>
  <c r="E25" i="40"/>
  <c r="E27" i="40"/>
  <c r="E29" i="40"/>
  <c r="E31" i="40"/>
  <c r="E34" i="40"/>
  <c r="E35" i="40"/>
  <c r="E38" i="40"/>
  <c r="E39" i="40"/>
  <c r="E40" i="40"/>
  <c r="E41" i="40"/>
  <c r="E42" i="40"/>
  <c r="E43" i="40"/>
  <c r="E44" i="40"/>
  <c r="B35" i="40"/>
  <c r="D35" i="40" s="1"/>
  <c r="B36" i="40"/>
  <c r="D36" i="40" s="1"/>
  <c r="B36" i="112"/>
  <c r="D36" i="112" s="1"/>
  <c r="B35" i="112"/>
  <c r="C35" i="112" s="1"/>
  <c r="B35" i="108"/>
  <c r="D35" i="108" s="1"/>
  <c r="B36" i="108"/>
  <c r="D36" i="108" s="1"/>
  <c r="E126" i="1"/>
  <c r="F126" i="1"/>
  <c r="G114" i="1"/>
  <c r="B18" i="24"/>
  <c r="H18" i="24" s="1"/>
  <c r="I18" i="24" s="1"/>
  <c r="E16" i="1"/>
  <c r="F16" i="1" s="1"/>
  <c r="E15" i="1"/>
  <c r="F15" i="1" s="1"/>
  <c r="E14" i="1"/>
  <c r="F14" i="1" s="1"/>
  <c r="E13" i="1"/>
  <c r="F13" i="1" s="1"/>
  <c r="C102" i="115" l="1"/>
  <c r="H102" i="111"/>
  <c r="C35" i="40"/>
  <c r="C102" i="111"/>
  <c r="I102" i="115"/>
  <c r="I101" i="111"/>
  <c r="I101" i="115"/>
  <c r="I102" i="111"/>
  <c r="H102" i="106"/>
  <c r="I102" i="106" s="1"/>
  <c r="H101" i="106"/>
  <c r="I101" i="106" s="1"/>
  <c r="D102" i="106"/>
  <c r="D101" i="106"/>
  <c r="H102" i="108"/>
  <c r="I102" i="108" s="1"/>
  <c r="H101" i="108"/>
  <c r="I101" i="108" s="1"/>
  <c r="D102" i="108"/>
  <c r="D101" i="108"/>
  <c r="H102" i="109"/>
  <c r="I102" i="109" s="1"/>
  <c r="H101" i="109"/>
  <c r="I101" i="109" s="1"/>
  <c r="D102" i="109"/>
  <c r="D101" i="109"/>
  <c r="H102" i="110"/>
  <c r="I102" i="110" s="1"/>
  <c r="H101" i="110"/>
  <c r="I101" i="110" s="1"/>
  <c r="D102" i="110"/>
  <c r="D101" i="110"/>
  <c r="D101" i="111"/>
  <c r="H102" i="112"/>
  <c r="I102" i="112" s="1"/>
  <c r="H101" i="112"/>
  <c r="I101" i="112" s="1"/>
  <c r="D102" i="112"/>
  <c r="D101" i="112"/>
  <c r="D105" i="113"/>
  <c r="H105" i="113"/>
  <c r="I105" i="113" s="1"/>
  <c r="H102" i="114"/>
  <c r="I102" i="114" s="1"/>
  <c r="H101" i="114"/>
  <c r="I101" i="114" s="1"/>
  <c r="D102" i="114"/>
  <c r="D101" i="114"/>
  <c r="D101" i="115"/>
  <c r="H102" i="116"/>
  <c r="I102" i="116" s="1"/>
  <c r="D102" i="116"/>
  <c r="D18" i="24"/>
  <c r="C36" i="108"/>
  <c r="C35" i="108"/>
  <c r="H36" i="109"/>
  <c r="H36" i="116"/>
  <c r="H35" i="116"/>
  <c r="I35" i="116" s="1"/>
  <c r="D36" i="116"/>
  <c r="D35" i="116"/>
  <c r="H36" i="115"/>
  <c r="H35" i="115"/>
  <c r="I35" i="115" s="1"/>
  <c r="D36" i="115"/>
  <c r="D35" i="115"/>
  <c r="H36" i="114"/>
  <c r="H35" i="114"/>
  <c r="I35" i="114" s="1"/>
  <c r="F35" i="114"/>
  <c r="D36" i="114"/>
  <c r="D35" i="114"/>
  <c r="H36" i="113"/>
  <c r="H35" i="113"/>
  <c r="I35" i="113" s="1"/>
  <c r="D36" i="113"/>
  <c r="D35" i="113"/>
  <c r="H36" i="111"/>
  <c r="H35" i="111"/>
  <c r="I35" i="111" s="1"/>
  <c r="F35" i="111"/>
  <c r="D36" i="111"/>
  <c r="D35" i="111"/>
  <c r="H36" i="110"/>
  <c r="H35" i="110"/>
  <c r="I35" i="110" s="1"/>
  <c r="F35" i="110"/>
  <c r="D36" i="110"/>
  <c r="D35" i="110"/>
  <c r="H35" i="109"/>
  <c r="I35" i="109" s="1"/>
  <c r="D36" i="109"/>
  <c r="D35" i="109"/>
  <c r="H36" i="107"/>
  <c r="H35" i="107"/>
  <c r="I35" i="107" s="1"/>
  <c r="D36" i="107"/>
  <c r="D35" i="107"/>
  <c r="H36" i="106"/>
  <c r="H35" i="106"/>
  <c r="I35" i="106" s="1"/>
  <c r="D36" i="106"/>
  <c r="D35" i="106"/>
  <c r="H36" i="105"/>
  <c r="H35" i="105"/>
  <c r="I35" i="105" s="1"/>
  <c r="D36" i="105"/>
  <c r="D35" i="105"/>
  <c r="H36" i="104"/>
  <c r="H35" i="104"/>
  <c r="I35" i="104" s="1"/>
  <c r="D36" i="104"/>
  <c r="D35" i="104"/>
  <c r="H36" i="103"/>
  <c r="H35" i="103"/>
  <c r="I35" i="103" s="1"/>
  <c r="D36" i="103"/>
  <c r="D35" i="103"/>
  <c r="H36" i="102"/>
  <c r="H35" i="102"/>
  <c r="I35" i="102" s="1"/>
  <c r="D36" i="102"/>
  <c r="D35" i="102"/>
  <c r="H36" i="101"/>
  <c r="H35" i="101"/>
  <c r="I35" i="101" s="1"/>
  <c r="F35" i="101"/>
  <c r="D36" i="101"/>
  <c r="D35" i="101"/>
  <c r="H36" i="100"/>
  <c r="H35" i="100"/>
  <c r="I35" i="100" s="1"/>
  <c r="D36" i="100"/>
  <c r="D35" i="100"/>
  <c r="H36" i="99"/>
  <c r="H35" i="99"/>
  <c r="I35" i="99" s="1"/>
  <c r="D36" i="99"/>
  <c r="D35" i="99"/>
  <c r="H36" i="98"/>
  <c r="H35" i="98"/>
  <c r="I35" i="98" s="1"/>
  <c r="D36" i="98"/>
  <c r="D35" i="98"/>
  <c r="H36" i="40"/>
  <c r="H35" i="40"/>
  <c r="I35" i="40" s="1"/>
  <c r="F35" i="40"/>
  <c r="C36" i="40"/>
  <c r="C36" i="112"/>
  <c r="H36" i="112"/>
  <c r="H35" i="112"/>
  <c r="I35" i="112" s="1"/>
  <c r="D35" i="112"/>
  <c r="F35" i="112"/>
  <c r="H36" i="108"/>
  <c r="H35" i="108"/>
  <c r="I35" i="108" s="1"/>
  <c r="F35" i="108"/>
  <c r="E94" i="1"/>
  <c r="F94" i="1" s="1"/>
  <c r="G132" i="1"/>
  <c r="E132" i="1" s="1"/>
  <c r="F132" i="1" s="1"/>
  <c r="G133" i="1"/>
  <c r="E133" i="1" s="1"/>
  <c r="F133" i="1" s="1"/>
  <c r="E88" i="113"/>
  <c r="B88" i="113"/>
  <c r="H88" i="113" s="1"/>
  <c r="E87" i="113"/>
  <c r="B87" i="113"/>
  <c r="D87" i="113" s="1"/>
  <c r="E86" i="1"/>
  <c r="F86" i="1" s="1"/>
  <c r="B87" i="107"/>
  <c r="C87" i="107" s="1"/>
  <c r="E87" i="107"/>
  <c r="B88" i="107"/>
  <c r="C88" i="107" s="1"/>
  <c r="E88" i="107"/>
  <c r="E102" i="105"/>
  <c r="B102" i="105"/>
  <c r="E102" i="104"/>
  <c r="B102" i="104"/>
  <c r="E102" i="103"/>
  <c r="B102" i="103"/>
  <c r="E102" i="102"/>
  <c r="B102" i="102"/>
  <c r="E102" i="101"/>
  <c r="B102" i="101"/>
  <c r="E105" i="107"/>
  <c r="B105" i="107"/>
  <c r="G84" i="1"/>
  <c r="E85" i="1"/>
  <c r="F85" i="1" s="1"/>
  <c r="E35" i="1"/>
  <c r="F35" i="1" s="1"/>
  <c r="G35" i="108" s="1"/>
  <c r="G35" i="112" l="1"/>
  <c r="F35" i="113"/>
  <c r="F35" i="100"/>
  <c r="G35" i="98"/>
  <c r="F35" i="99"/>
  <c r="F35" i="102"/>
  <c r="F35" i="103"/>
  <c r="F35" i="104"/>
  <c r="F35" i="105"/>
  <c r="F35" i="106"/>
  <c r="G35" i="107"/>
  <c r="G35" i="109"/>
  <c r="G35" i="115"/>
  <c r="G35" i="116"/>
  <c r="G35" i="110"/>
  <c r="G35" i="111"/>
  <c r="G35" i="113"/>
  <c r="G35" i="114"/>
  <c r="G35" i="40"/>
  <c r="F35" i="98"/>
  <c r="G35" i="99"/>
  <c r="G35" i="100"/>
  <c r="G35" i="101"/>
  <c r="G35" i="102"/>
  <c r="G35" i="103"/>
  <c r="G35" i="104"/>
  <c r="G35" i="105"/>
  <c r="G35" i="106"/>
  <c r="F35" i="107"/>
  <c r="F35" i="109"/>
  <c r="F35" i="115"/>
  <c r="F35" i="116"/>
  <c r="I88" i="113"/>
  <c r="C87" i="113"/>
  <c r="C88" i="113"/>
  <c r="F87" i="113"/>
  <c r="F88" i="113"/>
  <c r="G87" i="113"/>
  <c r="G88" i="113"/>
  <c r="D88" i="113"/>
  <c r="H87" i="113"/>
  <c r="I87" i="113" s="1"/>
  <c r="H87" i="107"/>
  <c r="I87" i="107" s="1"/>
  <c r="G88" i="107"/>
  <c r="G87" i="107"/>
  <c r="H88" i="107"/>
  <c r="I88" i="107" s="1"/>
  <c r="F88" i="107"/>
  <c r="F87" i="107"/>
  <c r="D88" i="107"/>
  <c r="D87" i="107"/>
  <c r="C102" i="105"/>
  <c r="D102" i="105"/>
  <c r="C102" i="104"/>
  <c r="D102" i="104"/>
  <c r="C102" i="103"/>
  <c r="D102" i="103"/>
  <c r="C102" i="102"/>
  <c r="D102" i="102"/>
  <c r="C102" i="101"/>
  <c r="D102" i="101"/>
  <c r="C105" i="107"/>
  <c r="D105" i="107"/>
  <c r="E102" i="1"/>
  <c r="F105" i="107" s="1"/>
  <c r="F102" i="1" l="1"/>
  <c r="F102" i="115"/>
  <c r="F102" i="111"/>
  <c r="F102" i="114"/>
  <c r="F102" i="106"/>
  <c r="F102" i="108"/>
  <c r="F102" i="109"/>
  <c r="F102" i="110"/>
  <c r="F105" i="113"/>
  <c r="F102" i="112"/>
  <c r="F102" i="116"/>
  <c r="G102" i="101"/>
  <c r="G102" i="104"/>
  <c r="G102" i="102"/>
  <c r="F102" i="102"/>
  <c r="H102" i="105"/>
  <c r="I102" i="105" s="1"/>
  <c r="F102" i="104"/>
  <c r="G102" i="105"/>
  <c r="F102" i="101"/>
  <c r="H102" i="103"/>
  <c r="I102" i="103" s="1"/>
  <c r="H102" i="101"/>
  <c r="I102" i="101" s="1"/>
  <c r="G102" i="103"/>
  <c r="H105" i="107"/>
  <c r="I105" i="107" s="1"/>
  <c r="F102" i="103"/>
  <c r="H102" i="102"/>
  <c r="I102" i="102" s="1"/>
  <c r="F102" i="105"/>
  <c r="H102" i="104"/>
  <c r="I102" i="104" s="1"/>
  <c r="C29" i="24"/>
  <c r="B29" i="24"/>
  <c r="H29" i="24" s="1"/>
  <c r="I29" i="24" s="1"/>
  <c r="K26" i="117"/>
  <c r="I26" i="117"/>
  <c r="H26" i="117"/>
  <c r="D26" i="117"/>
  <c r="G105" i="107" l="1"/>
  <c r="G102" i="106"/>
  <c r="G102" i="111"/>
  <c r="G102" i="108"/>
  <c r="G102" i="109"/>
  <c r="G102" i="110"/>
  <c r="G102" i="116"/>
  <c r="G102" i="112"/>
  <c r="G105" i="113"/>
  <c r="G102" i="115"/>
  <c r="G102" i="114"/>
  <c r="D29" i="24"/>
  <c r="F26" i="117"/>
  <c r="L26" i="117"/>
  <c r="E111" i="116" l="1"/>
  <c r="E110" i="116"/>
  <c r="E109" i="116"/>
  <c r="E107" i="116"/>
  <c r="E101" i="116"/>
  <c r="E100" i="116"/>
  <c r="E99" i="116"/>
  <c r="E98" i="116"/>
  <c r="E97" i="116"/>
  <c r="E96" i="116"/>
  <c r="E95" i="116"/>
  <c r="E94" i="116"/>
  <c r="E93" i="116"/>
  <c r="E92" i="116"/>
  <c r="E91" i="116"/>
  <c r="E90" i="116"/>
  <c r="E89" i="116"/>
  <c r="E86" i="116"/>
  <c r="E85" i="116"/>
  <c r="E83" i="116"/>
  <c r="E81" i="116"/>
  <c r="E79" i="116"/>
  <c r="E77" i="116"/>
  <c r="E75" i="116"/>
  <c r="E71" i="116"/>
  <c r="E70" i="116"/>
  <c r="E68" i="116"/>
  <c r="E67" i="116"/>
  <c r="E66" i="116"/>
  <c r="E65" i="116"/>
  <c r="E64" i="116"/>
  <c r="E63" i="116"/>
  <c r="E62" i="116"/>
  <c r="E61" i="116"/>
  <c r="E60" i="116"/>
  <c r="E59" i="116"/>
  <c r="E58" i="116"/>
  <c r="E57" i="116"/>
  <c r="E56" i="116"/>
  <c r="E55" i="116"/>
  <c r="E54" i="116"/>
  <c r="E51" i="116"/>
  <c r="E7" i="116"/>
  <c r="B2" i="116"/>
  <c r="D118" i="116" s="1"/>
  <c r="D123" i="116"/>
  <c r="D120" i="116"/>
  <c r="D119" i="116"/>
  <c r="B111" i="116"/>
  <c r="D111" i="116" s="1"/>
  <c r="B110" i="116"/>
  <c r="B109" i="116"/>
  <c r="D109" i="116" s="1"/>
  <c r="B108" i="116"/>
  <c r="D108" i="116" s="1"/>
  <c r="B107" i="116"/>
  <c r="B106" i="116"/>
  <c r="H106" i="116" s="1"/>
  <c r="B101" i="116"/>
  <c r="D101" i="116" s="1"/>
  <c r="B100" i="116"/>
  <c r="H100" i="116" s="1"/>
  <c r="B99" i="116"/>
  <c r="B98" i="116"/>
  <c r="H98" i="116" s="1"/>
  <c r="B97" i="116"/>
  <c r="B96" i="116"/>
  <c r="D96" i="116" s="1"/>
  <c r="B95" i="116"/>
  <c r="D95" i="116" s="1"/>
  <c r="B94" i="116"/>
  <c r="B93" i="116"/>
  <c r="B92" i="116"/>
  <c r="D92" i="116" s="1"/>
  <c r="B91" i="116"/>
  <c r="D91" i="116" s="1"/>
  <c r="B90" i="116"/>
  <c r="H90" i="116" s="1"/>
  <c r="B89" i="116"/>
  <c r="D89" i="116" s="1"/>
  <c r="B88" i="116"/>
  <c r="B86" i="116"/>
  <c r="C86" i="116" s="1"/>
  <c r="B85" i="116"/>
  <c r="C85" i="116" s="1"/>
  <c r="B84" i="116"/>
  <c r="B83" i="116"/>
  <c r="C83" i="116" s="1"/>
  <c r="B82" i="116"/>
  <c r="C82" i="116" s="1"/>
  <c r="B81" i="116"/>
  <c r="C81" i="116" s="1"/>
  <c r="B80" i="116"/>
  <c r="B79" i="116"/>
  <c r="B78" i="116"/>
  <c r="C78" i="116" s="1"/>
  <c r="B77" i="116"/>
  <c r="C77" i="116" s="1"/>
  <c r="B76" i="116"/>
  <c r="B75" i="116"/>
  <c r="C75" i="116" s="1"/>
  <c r="B71" i="116"/>
  <c r="C71" i="116" s="1"/>
  <c r="B70" i="116"/>
  <c r="D70" i="116" s="1"/>
  <c r="B69" i="116"/>
  <c r="H69" i="116" s="1"/>
  <c r="B68" i="116"/>
  <c r="B67" i="116"/>
  <c r="B66" i="116"/>
  <c r="C66" i="116" s="1"/>
  <c r="B65" i="116"/>
  <c r="B64" i="116"/>
  <c r="H64" i="116" s="1"/>
  <c r="B63" i="116"/>
  <c r="B62" i="116"/>
  <c r="B61" i="116"/>
  <c r="H61" i="116" s="1"/>
  <c r="B60" i="116"/>
  <c r="D60" i="116" s="1"/>
  <c r="B59" i="116"/>
  <c r="H59" i="116" s="1"/>
  <c r="B58" i="116"/>
  <c r="H58" i="116" s="1"/>
  <c r="B57" i="116"/>
  <c r="B56" i="116"/>
  <c r="B55" i="116"/>
  <c r="H55" i="116" s="1"/>
  <c r="B54" i="116"/>
  <c r="B53" i="116"/>
  <c r="H53" i="116" s="1"/>
  <c r="B52" i="116"/>
  <c r="H52" i="116" s="1"/>
  <c r="B51" i="116"/>
  <c r="D51" i="116" s="1"/>
  <c r="B50" i="116"/>
  <c r="B49" i="116"/>
  <c r="B48" i="116"/>
  <c r="C48" i="116" s="1"/>
  <c r="B44" i="116"/>
  <c r="H44" i="116" s="1"/>
  <c r="B43" i="116"/>
  <c r="H43" i="116" s="1"/>
  <c r="B42" i="116"/>
  <c r="H42" i="116" s="1"/>
  <c r="B41" i="116"/>
  <c r="B34" i="116"/>
  <c r="H34" i="116" s="1"/>
  <c r="B40" i="116"/>
  <c r="H40" i="116" s="1"/>
  <c r="B33" i="116"/>
  <c r="D33" i="116" s="1"/>
  <c r="B32" i="116"/>
  <c r="D32" i="116" s="1"/>
  <c r="B31" i="116"/>
  <c r="H31" i="116" s="1"/>
  <c r="B39" i="116"/>
  <c r="B38" i="116"/>
  <c r="B37" i="116"/>
  <c r="B30" i="116"/>
  <c r="H30" i="116" s="1"/>
  <c r="B29" i="116"/>
  <c r="H29" i="116" s="1"/>
  <c r="B28" i="116"/>
  <c r="H28" i="116" s="1"/>
  <c r="B27" i="116"/>
  <c r="H27" i="116" s="1"/>
  <c r="B26" i="116"/>
  <c r="H26" i="116" s="1"/>
  <c r="B25" i="116"/>
  <c r="H25" i="116" s="1"/>
  <c r="B24" i="116"/>
  <c r="H24" i="116" s="1"/>
  <c r="B23" i="116"/>
  <c r="H23" i="116" s="1"/>
  <c r="I23" i="116" s="1"/>
  <c r="B22" i="116"/>
  <c r="H22" i="116" s="1"/>
  <c r="B21" i="116"/>
  <c r="H21" i="116" s="1"/>
  <c r="B20" i="116"/>
  <c r="H20" i="116" s="1"/>
  <c r="B19" i="116"/>
  <c r="H19" i="116" s="1"/>
  <c r="B18" i="116"/>
  <c r="H18" i="116" s="1"/>
  <c r="B17" i="116"/>
  <c r="H17" i="116" s="1"/>
  <c r="B16" i="116"/>
  <c r="B15" i="116"/>
  <c r="B14" i="116"/>
  <c r="B13" i="116"/>
  <c r="B12" i="116"/>
  <c r="B11" i="116"/>
  <c r="B10" i="116"/>
  <c r="B9" i="116"/>
  <c r="B8" i="116"/>
  <c r="B7" i="116"/>
  <c r="E111" i="115"/>
  <c r="E110" i="115"/>
  <c r="E109" i="115"/>
  <c r="E107" i="115"/>
  <c r="E100" i="115"/>
  <c r="E99" i="115"/>
  <c r="E98" i="115"/>
  <c r="E97" i="115"/>
  <c r="E96" i="115"/>
  <c r="E95" i="115"/>
  <c r="E94" i="115"/>
  <c r="E93" i="115"/>
  <c r="E92" i="115"/>
  <c r="E91" i="115"/>
  <c r="E90" i="115"/>
  <c r="E89" i="115"/>
  <c r="E86" i="115"/>
  <c r="E85" i="115"/>
  <c r="E83" i="115"/>
  <c r="E81" i="115"/>
  <c r="E79" i="115"/>
  <c r="E77" i="115"/>
  <c r="E75" i="115"/>
  <c r="E71" i="115"/>
  <c r="E70" i="115"/>
  <c r="E68" i="115"/>
  <c r="E67" i="115"/>
  <c r="E66" i="115"/>
  <c r="E65" i="115"/>
  <c r="E64" i="115"/>
  <c r="E63" i="115"/>
  <c r="E62" i="115"/>
  <c r="E61" i="115"/>
  <c r="E60" i="115"/>
  <c r="E59" i="115"/>
  <c r="E58" i="115"/>
  <c r="E57" i="115"/>
  <c r="E56" i="115"/>
  <c r="E55" i="115"/>
  <c r="E54" i="115"/>
  <c r="E51" i="115"/>
  <c r="E7" i="115"/>
  <c r="B2" i="115"/>
  <c r="D123" i="115"/>
  <c r="D120" i="115"/>
  <c r="D119" i="115"/>
  <c r="B111" i="115"/>
  <c r="H111" i="115" s="1"/>
  <c r="B110" i="115"/>
  <c r="B109" i="115"/>
  <c r="B108" i="115"/>
  <c r="B107" i="115"/>
  <c r="H107" i="115" s="1"/>
  <c r="B106" i="115"/>
  <c r="D106" i="115" s="1"/>
  <c r="B100" i="115"/>
  <c r="H100" i="115" s="1"/>
  <c r="B99" i="115"/>
  <c r="H99" i="115" s="1"/>
  <c r="B98" i="115"/>
  <c r="H98" i="115" s="1"/>
  <c r="B97" i="115"/>
  <c r="H97" i="115" s="1"/>
  <c r="B96" i="115"/>
  <c r="H96" i="115" s="1"/>
  <c r="B95" i="115"/>
  <c r="H95" i="115" s="1"/>
  <c r="B94" i="115"/>
  <c r="H94" i="115" s="1"/>
  <c r="B93" i="115"/>
  <c r="B92" i="115"/>
  <c r="H92" i="115" s="1"/>
  <c r="B91" i="115"/>
  <c r="H91" i="115" s="1"/>
  <c r="B90" i="115"/>
  <c r="H90" i="115" s="1"/>
  <c r="B89" i="115"/>
  <c r="H89" i="115" s="1"/>
  <c r="B88" i="115"/>
  <c r="B86" i="115"/>
  <c r="D86" i="115" s="1"/>
  <c r="B85" i="115"/>
  <c r="D85" i="115" s="1"/>
  <c r="B84" i="115"/>
  <c r="B83" i="115"/>
  <c r="D83" i="115" s="1"/>
  <c r="B82" i="115"/>
  <c r="H82" i="115" s="1"/>
  <c r="B81" i="115"/>
  <c r="D81" i="115" s="1"/>
  <c r="B80" i="115"/>
  <c r="C80" i="115" s="1"/>
  <c r="B79" i="115"/>
  <c r="B78" i="115"/>
  <c r="B77" i="115"/>
  <c r="B76" i="115"/>
  <c r="B75" i="115"/>
  <c r="B71" i="115"/>
  <c r="B70" i="115"/>
  <c r="B69" i="115"/>
  <c r="D69" i="115" s="1"/>
  <c r="B68" i="115"/>
  <c r="B67" i="115"/>
  <c r="B66" i="115"/>
  <c r="D66" i="115" s="1"/>
  <c r="B65" i="115"/>
  <c r="D65" i="115" s="1"/>
  <c r="B64" i="115"/>
  <c r="H64" i="115" s="1"/>
  <c r="B63" i="115"/>
  <c r="D63" i="115" s="1"/>
  <c r="B62" i="115"/>
  <c r="B61" i="115"/>
  <c r="B60" i="115"/>
  <c r="D60" i="115" s="1"/>
  <c r="B59" i="115"/>
  <c r="D59" i="115" s="1"/>
  <c r="B58" i="115"/>
  <c r="H58" i="115" s="1"/>
  <c r="B57" i="115"/>
  <c r="B56" i="115"/>
  <c r="B55" i="115"/>
  <c r="B54" i="115"/>
  <c r="B53" i="115"/>
  <c r="B52" i="115"/>
  <c r="D52" i="115" s="1"/>
  <c r="B51" i="115"/>
  <c r="B50" i="115"/>
  <c r="D50" i="115" s="1"/>
  <c r="B49" i="115"/>
  <c r="H49" i="115" s="1"/>
  <c r="B48" i="115"/>
  <c r="B44" i="115"/>
  <c r="B43" i="115"/>
  <c r="D43" i="115" s="1"/>
  <c r="B42" i="115"/>
  <c r="B41" i="115"/>
  <c r="B34" i="115"/>
  <c r="B40" i="115"/>
  <c r="H40" i="115" s="1"/>
  <c r="B33" i="115"/>
  <c r="C33" i="115" s="1"/>
  <c r="B32" i="115"/>
  <c r="C32" i="115" s="1"/>
  <c r="B31" i="115"/>
  <c r="C31" i="115" s="1"/>
  <c r="B39" i="115"/>
  <c r="C39" i="115" s="1"/>
  <c r="B38" i="115"/>
  <c r="H38" i="115" s="1"/>
  <c r="B37" i="115"/>
  <c r="H37" i="115" s="1"/>
  <c r="B30" i="115"/>
  <c r="B29" i="115"/>
  <c r="B28" i="115"/>
  <c r="H28" i="115" s="1"/>
  <c r="B27" i="115"/>
  <c r="B26" i="115"/>
  <c r="B25" i="115"/>
  <c r="B24" i="115"/>
  <c r="H24" i="115" s="1"/>
  <c r="B23" i="115"/>
  <c r="B22" i="115"/>
  <c r="B21" i="115"/>
  <c r="B20" i="115"/>
  <c r="H20" i="115" s="1"/>
  <c r="B19" i="115"/>
  <c r="D19" i="115" s="1"/>
  <c r="B18" i="115"/>
  <c r="C18" i="115" s="1"/>
  <c r="B17" i="115"/>
  <c r="H17" i="115" s="1"/>
  <c r="B16" i="115"/>
  <c r="D16" i="115" s="1"/>
  <c r="B15" i="115"/>
  <c r="H15" i="115" s="1"/>
  <c r="B14" i="115"/>
  <c r="B13" i="115"/>
  <c r="C13" i="115" s="1"/>
  <c r="B12" i="115"/>
  <c r="H12" i="115" s="1"/>
  <c r="B11" i="115"/>
  <c r="H11" i="115" s="1"/>
  <c r="B10" i="115"/>
  <c r="C10" i="115" s="1"/>
  <c r="B9" i="115"/>
  <c r="B8" i="115"/>
  <c r="B7" i="115"/>
  <c r="D7" i="115" s="1"/>
  <c r="E111" i="114"/>
  <c r="E110" i="114"/>
  <c r="E109" i="114"/>
  <c r="E107" i="114"/>
  <c r="E100" i="114"/>
  <c r="E99" i="114"/>
  <c r="E98" i="114"/>
  <c r="E97" i="114"/>
  <c r="E96" i="114"/>
  <c r="E95" i="114"/>
  <c r="E94" i="114"/>
  <c r="E93" i="114"/>
  <c r="E92" i="114"/>
  <c r="E91" i="114"/>
  <c r="E90" i="114"/>
  <c r="E89" i="114"/>
  <c r="E86" i="114"/>
  <c r="E85" i="114"/>
  <c r="E83" i="114"/>
  <c r="E81" i="114"/>
  <c r="E79" i="114"/>
  <c r="E77" i="114"/>
  <c r="E75" i="114"/>
  <c r="E71" i="114"/>
  <c r="E70" i="114"/>
  <c r="E68" i="114"/>
  <c r="E67" i="114"/>
  <c r="E66" i="114"/>
  <c r="E65" i="114"/>
  <c r="E64" i="114"/>
  <c r="E63" i="114"/>
  <c r="E62" i="114"/>
  <c r="E61" i="114"/>
  <c r="E60" i="114"/>
  <c r="E59" i="114"/>
  <c r="E58" i="114"/>
  <c r="E57" i="114"/>
  <c r="E56" i="114"/>
  <c r="E55" i="114"/>
  <c r="E54" i="114"/>
  <c r="E51" i="114"/>
  <c r="E7" i="114"/>
  <c r="B2" i="114"/>
  <c r="D123" i="114"/>
  <c r="D120" i="114"/>
  <c r="D119" i="114"/>
  <c r="B111" i="114"/>
  <c r="H111" i="114" s="1"/>
  <c r="B110" i="114"/>
  <c r="B109" i="114"/>
  <c r="D109" i="114" s="1"/>
  <c r="B108" i="114"/>
  <c r="B107" i="114"/>
  <c r="D107" i="114" s="1"/>
  <c r="B106" i="114"/>
  <c r="H106" i="114" s="1"/>
  <c r="B100" i="114"/>
  <c r="B99" i="114"/>
  <c r="B98" i="114"/>
  <c r="B97" i="114"/>
  <c r="B96" i="114"/>
  <c r="B95" i="114"/>
  <c r="B94" i="114"/>
  <c r="F94" i="114" s="1"/>
  <c r="B93" i="114"/>
  <c r="B92" i="114"/>
  <c r="B91" i="114"/>
  <c r="B90" i="114"/>
  <c r="B89" i="114"/>
  <c r="B88" i="114"/>
  <c r="B86" i="114"/>
  <c r="B85" i="114"/>
  <c r="D85" i="114" s="1"/>
  <c r="B84" i="114"/>
  <c r="B83" i="114"/>
  <c r="D83" i="114" s="1"/>
  <c r="B82" i="114"/>
  <c r="H82" i="114" s="1"/>
  <c r="B81" i="114"/>
  <c r="H81" i="114" s="1"/>
  <c r="B80" i="114"/>
  <c r="H80" i="114" s="1"/>
  <c r="B79" i="114"/>
  <c r="C79" i="114" s="1"/>
  <c r="B78" i="114"/>
  <c r="B77" i="114"/>
  <c r="H77" i="114" s="1"/>
  <c r="B76" i="114"/>
  <c r="C76" i="114" s="1"/>
  <c r="B75" i="114"/>
  <c r="H75" i="114" s="1"/>
  <c r="B71" i="114"/>
  <c r="B70" i="114"/>
  <c r="C70" i="114" s="1"/>
  <c r="B69" i="114"/>
  <c r="H69" i="114" s="1"/>
  <c r="B68" i="114"/>
  <c r="B67" i="114"/>
  <c r="C67" i="114" s="1"/>
  <c r="B66" i="114"/>
  <c r="C66" i="114" s="1"/>
  <c r="B65" i="114"/>
  <c r="B64" i="114"/>
  <c r="B63" i="114"/>
  <c r="C63" i="114" s="1"/>
  <c r="B62" i="114"/>
  <c r="B61" i="114"/>
  <c r="C61" i="114" s="1"/>
  <c r="B60" i="114"/>
  <c r="H60" i="114" s="1"/>
  <c r="B59" i="114"/>
  <c r="B58" i="114"/>
  <c r="B57" i="114"/>
  <c r="H57" i="114" s="1"/>
  <c r="B56" i="114"/>
  <c r="B55" i="114"/>
  <c r="B54" i="114"/>
  <c r="D54" i="114" s="1"/>
  <c r="B53" i="114"/>
  <c r="H53" i="114" s="1"/>
  <c r="B52" i="114"/>
  <c r="C52" i="114" s="1"/>
  <c r="B51" i="114"/>
  <c r="B50" i="114"/>
  <c r="B49" i="114"/>
  <c r="D49" i="114" s="1"/>
  <c r="B48" i="114"/>
  <c r="H48" i="114" s="1"/>
  <c r="B44" i="114"/>
  <c r="D44" i="114" s="1"/>
  <c r="B43" i="114"/>
  <c r="D43" i="114" s="1"/>
  <c r="B42" i="114"/>
  <c r="D42" i="114" s="1"/>
  <c r="B41" i="114"/>
  <c r="B34" i="114"/>
  <c r="B40" i="114"/>
  <c r="B33" i="114"/>
  <c r="D33" i="114" s="1"/>
  <c r="B32" i="114"/>
  <c r="B31" i="114"/>
  <c r="D31" i="114" s="1"/>
  <c r="B39" i="114"/>
  <c r="D39" i="114" s="1"/>
  <c r="B38" i="114"/>
  <c r="H38" i="114" s="1"/>
  <c r="B37" i="114"/>
  <c r="B30" i="114"/>
  <c r="B29" i="114"/>
  <c r="D29" i="114" s="1"/>
  <c r="B28" i="114"/>
  <c r="H28" i="114" s="1"/>
  <c r="B27" i="114"/>
  <c r="H27" i="114" s="1"/>
  <c r="B26" i="114"/>
  <c r="H26" i="114" s="1"/>
  <c r="B25" i="114"/>
  <c r="B24" i="114"/>
  <c r="B23" i="114"/>
  <c r="B22" i="114"/>
  <c r="H22" i="114" s="1"/>
  <c r="B21" i="114"/>
  <c r="D21" i="114" s="1"/>
  <c r="B20" i="114"/>
  <c r="D20" i="114" s="1"/>
  <c r="B19" i="114"/>
  <c r="D19" i="114" s="1"/>
  <c r="B18" i="114"/>
  <c r="B17" i="114"/>
  <c r="D17" i="114" s="1"/>
  <c r="B16" i="114"/>
  <c r="B15" i="114"/>
  <c r="D15" i="114" s="1"/>
  <c r="B14" i="114"/>
  <c r="B13" i="114"/>
  <c r="D13" i="114" s="1"/>
  <c r="B12" i="114"/>
  <c r="B11" i="114"/>
  <c r="D11" i="114" s="1"/>
  <c r="B10" i="114"/>
  <c r="B9" i="114"/>
  <c r="D9" i="114" s="1"/>
  <c r="B8" i="114"/>
  <c r="D8" i="114" s="1"/>
  <c r="B7" i="114"/>
  <c r="D7" i="114" s="1"/>
  <c r="E114" i="113"/>
  <c r="E113" i="113"/>
  <c r="E112" i="113"/>
  <c r="E110" i="113"/>
  <c r="E104" i="113"/>
  <c r="E103" i="113"/>
  <c r="E102" i="113"/>
  <c r="E101" i="113"/>
  <c r="E100" i="113"/>
  <c r="E99" i="113"/>
  <c r="E98" i="113"/>
  <c r="E97" i="113"/>
  <c r="E96" i="113"/>
  <c r="E95" i="113"/>
  <c r="E94" i="113"/>
  <c r="E93" i="113"/>
  <c r="E92" i="113"/>
  <c r="E86" i="113"/>
  <c r="E85" i="113"/>
  <c r="E83" i="113"/>
  <c r="E81" i="113"/>
  <c r="E79" i="113"/>
  <c r="E77" i="113"/>
  <c r="E75" i="113"/>
  <c r="E71" i="113"/>
  <c r="E70" i="113"/>
  <c r="E68" i="113"/>
  <c r="E67" i="113"/>
  <c r="E66" i="113"/>
  <c r="E65" i="113"/>
  <c r="E64" i="113"/>
  <c r="E63" i="113"/>
  <c r="E62" i="113"/>
  <c r="E61" i="113"/>
  <c r="E60" i="113"/>
  <c r="E59" i="113"/>
  <c r="E58" i="113"/>
  <c r="E56" i="113"/>
  <c r="E55" i="113"/>
  <c r="E54" i="113"/>
  <c r="E51" i="113"/>
  <c r="E7" i="113"/>
  <c r="B2" i="113"/>
  <c r="D126" i="113"/>
  <c r="D123" i="113"/>
  <c r="D122" i="113"/>
  <c r="B114" i="113"/>
  <c r="B113" i="113"/>
  <c r="D113" i="113" s="1"/>
  <c r="B112" i="113"/>
  <c r="B111" i="113"/>
  <c r="D111" i="113" s="1"/>
  <c r="B110" i="113"/>
  <c r="B109" i="113"/>
  <c r="D109" i="113" s="1"/>
  <c r="B104" i="113"/>
  <c r="B103" i="113"/>
  <c r="B102" i="113"/>
  <c r="B101" i="113"/>
  <c r="B100" i="113"/>
  <c r="B99" i="113"/>
  <c r="B98" i="113"/>
  <c r="B97" i="113"/>
  <c r="F97" i="113" s="1"/>
  <c r="B96" i="113"/>
  <c r="B95" i="113"/>
  <c r="B94" i="113"/>
  <c r="B93" i="113"/>
  <c r="B92" i="113"/>
  <c r="B91" i="113"/>
  <c r="B86" i="113"/>
  <c r="B85" i="113"/>
  <c r="B84" i="113"/>
  <c r="D84" i="113" s="1"/>
  <c r="B83" i="113"/>
  <c r="B82" i="113"/>
  <c r="H82" i="113" s="1"/>
  <c r="B81" i="113"/>
  <c r="H81" i="113" s="1"/>
  <c r="B80" i="113"/>
  <c r="H80" i="113" s="1"/>
  <c r="B79" i="113"/>
  <c r="H79" i="113" s="1"/>
  <c r="B78" i="113"/>
  <c r="H78" i="113" s="1"/>
  <c r="B77" i="113"/>
  <c r="D77" i="113" s="1"/>
  <c r="B76" i="113"/>
  <c r="B75" i="113"/>
  <c r="H75" i="113" s="1"/>
  <c r="B71" i="113"/>
  <c r="B70" i="113"/>
  <c r="B69" i="113"/>
  <c r="H69" i="113" s="1"/>
  <c r="B68" i="113"/>
  <c r="B67" i="113"/>
  <c r="B66" i="113"/>
  <c r="B65" i="113"/>
  <c r="B64" i="113"/>
  <c r="B63" i="113"/>
  <c r="B62" i="113"/>
  <c r="B61" i="113"/>
  <c r="H61" i="113" s="1"/>
  <c r="B60" i="113"/>
  <c r="B59" i="113"/>
  <c r="H59" i="113" s="1"/>
  <c r="B58" i="113"/>
  <c r="B57" i="113"/>
  <c r="B56" i="113"/>
  <c r="D56" i="113" s="1"/>
  <c r="B55" i="113"/>
  <c r="H55" i="113" s="1"/>
  <c r="B54" i="113"/>
  <c r="H54" i="113" s="1"/>
  <c r="B53" i="113"/>
  <c r="H53" i="113" s="1"/>
  <c r="B52" i="113"/>
  <c r="H52" i="113" s="1"/>
  <c r="B51" i="113"/>
  <c r="H51" i="113" s="1"/>
  <c r="B50" i="113"/>
  <c r="H50" i="113" s="1"/>
  <c r="B49" i="113"/>
  <c r="H49" i="113" s="1"/>
  <c r="B48" i="113"/>
  <c r="H48" i="113" s="1"/>
  <c r="B44" i="113"/>
  <c r="B43" i="113"/>
  <c r="H43" i="113" s="1"/>
  <c r="B42" i="113"/>
  <c r="H42" i="113" s="1"/>
  <c r="B41" i="113"/>
  <c r="H41" i="113" s="1"/>
  <c r="B34" i="113"/>
  <c r="D34" i="113" s="1"/>
  <c r="B40" i="113"/>
  <c r="B33" i="113"/>
  <c r="B32" i="113"/>
  <c r="D32" i="113" s="1"/>
  <c r="B31" i="113"/>
  <c r="B39" i="113"/>
  <c r="B38" i="113"/>
  <c r="B37" i="113"/>
  <c r="H37" i="113" s="1"/>
  <c r="B30" i="113"/>
  <c r="D30" i="113" s="1"/>
  <c r="B29" i="113"/>
  <c r="B28" i="113"/>
  <c r="B27" i="113"/>
  <c r="H27" i="113" s="1"/>
  <c r="B26" i="113"/>
  <c r="B25" i="113"/>
  <c r="D25" i="113" s="1"/>
  <c r="B24" i="113"/>
  <c r="B23" i="113"/>
  <c r="D23" i="113" s="1"/>
  <c r="B22" i="113"/>
  <c r="H22" i="113" s="1"/>
  <c r="B21" i="113"/>
  <c r="H21" i="113" s="1"/>
  <c r="B20" i="113"/>
  <c r="D20" i="113" s="1"/>
  <c r="B19" i="113"/>
  <c r="B18" i="113"/>
  <c r="D18" i="113" s="1"/>
  <c r="B17" i="113"/>
  <c r="B16" i="113"/>
  <c r="B15" i="113"/>
  <c r="B14" i="113"/>
  <c r="H14" i="113" s="1"/>
  <c r="B13" i="113"/>
  <c r="D13" i="113" s="1"/>
  <c r="B12" i="113"/>
  <c r="B11" i="113"/>
  <c r="H11" i="113" s="1"/>
  <c r="B10" i="113"/>
  <c r="D10" i="113" s="1"/>
  <c r="B9" i="113"/>
  <c r="H9" i="113" s="1"/>
  <c r="B8" i="113"/>
  <c r="D8" i="113" s="1"/>
  <c r="B7" i="113"/>
  <c r="E111" i="112"/>
  <c r="E110" i="112"/>
  <c r="E109" i="112"/>
  <c r="E107" i="112"/>
  <c r="E100" i="112"/>
  <c r="E99" i="112"/>
  <c r="E98" i="112"/>
  <c r="E97" i="112"/>
  <c r="E96" i="112"/>
  <c r="E95" i="112"/>
  <c r="E94" i="112"/>
  <c r="E93" i="112"/>
  <c r="E92" i="112"/>
  <c r="E91" i="112"/>
  <c r="E90" i="112"/>
  <c r="E89" i="112"/>
  <c r="E86" i="112"/>
  <c r="E85" i="112"/>
  <c r="E83" i="112"/>
  <c r="E81" i="112"/>
  <c r="E79" i="112"/>
  <c r="E77" i="112"/>
  <c r="E75" i="112"/>
  <c r="E71" i="112"/>
  <c r="E70" i="112"/>
  <c r="E68" i="112"/>
  <c r="E67" i="112"/>
  <c r="E66" i="112"/>
  <c r="E65" i="112"/>
  <c r="E64" i="112"/>
  <c r="E63" i="112"/>
  <c r="E62" i="112"/>
  <c r="E61" i="112"/>
  <c r="E60" i="112"/>
  <c r="E59" i="112"/>
  <c r="E58" i="112"/>
  <c r="E57" i="112"/>
  <c r="E56" i="112"/>
  <c r="E55" i="112"/>
  <c r="E54" i="112"/>
  <c r="E51" i="112"/>
  <c r="E7" i="112"/>
  <c r="B2" i="112"/>
  <c r="D123" i="112"/>
  <c r="D120" i="112"/>
  <c r="D119" i="112"/>
  <c r="B111" i="112"/>
  <c r="B110" i="112"/>
  <c r="B109" i="112"/>
  <c r="B108" i="112"/>
  <c r="H108" i="112" s="1"/>
  <c r="B107" i="112"/>
  <c r="B106" i="112"/>
  <c r="D106" i="112" s="1"/>
  <c r="B100" i="112"/>
  <c r="H100" i="112" s="1"/>
  <c r="B99" i="112"/>
  <c r="H99" i="112" s="1"/>
  <c r="B98" i="112"/>
  <c r="H98" i="112" s="1"/>
  <c r="B97" i="112"/>
  <c r="H97" i="112" s="1"/>
  <c r="B96" i="112"/>
  <c r="H96" i="112" s="1"/>
  <c r="B95" i="112"/>
  <c r="H95" i="112" s="1"/>
  <c r="B94" i="112"/>
  <c r="H94" i="112" s="1"/>
  <c r="B93" i="112"/>
  <c r="B92" i="112"/>
  <c r="H92" i="112" s="1"/>
  <c r="B91" i="112"/>
  <c r="H91" i="112" s="1"/>
  <c r="B90" i="112"/>
  <c r="H90" i="112" s="1"/>
  <c r="B89" i="112"/>
  <c r="H89" i="112" s="1"/>
  <c r="B88" i="112"/>
  <c r="B86" i="112"/>
  <c r="H86" i="112" s="1"/>
  <c r="B85" i="112"/>
  <c r="C85" i="112" s="1"/>
  <c r="B84" i="112"/>
  <c r="D84" i="112" s="1"/>
  <c r="B83" i="112"/>
  <c r="B82" i="112"/>
  <c r="C82" i="112" s="1"/>
  <c r="B81" i="112"/>
  <c r="D81" i="112" s="1"/>
  <c r="B80" i="112"/>
  <c r="B79" i="112"/>
  <c r="H79" i="112" s="1"/>
  <c r="B78" i="112"/>
  <c r="C78" i="112" s="1"/>
  <c r="B77" i="112"/>
  <c r="H77" i="112" s="1"/>
  <c r="B76" i="112"/>
  <c r="B75" i="112"/>
  <c r="B71" i="112"/>
  <c r="D71" i="112" s="1"/>
  <c r="B70" i="112"/>
  <c r="H70" i="112" s="1"/>
  <c r="B69" i="112"/>
  <c r="H69" i="112" s="1"/>
  <c r="B68" i="112"/>
  <c r="D68" i="112" s="1"/>
  <c r="B67" i="112"/>
  <c r="B66" i="112"/>
  <c r="B65" i="112"/>
  <c r="D65" i="112" s="1"/>
  <c r="B64" i="112"/>
  <c r="B63" i="112"/>
  <c r="C63" i="112" s="1"/>
  <c r="B62" i="112"/>
  <c r="D62" i="112" s="1"/>
  <c r="B61" i="112"/>
  <c r="B60" i="112"/>
  <c r="B59" i="112"/>
  <c r="C59" i="112" s="1"/>
  <c r="B58" i="112"/>
  <c r="H58" i="112" s="1"/>
  <c r="B57" i="112"/>
  <c r="D57" i="112" s="1"/>
  <c r="B56" i="112"/>
  <c r="H56" i="112" s="1"/>
  <c r="B55" i="112"/>
  <c r="B54" i="112"/>
  <c r="C54" i="112" s="1"/>
  <c r="B53" i="112"/>
  <c r="H53" i="112" s="1"/>
  <c r="B52" i="112"/>
  <c r="H52" i="112" s="1"/>
  <c r="B51" i="112"/>
  <c r="B50" i="112"/>
  <c r="B49" i="112"/>
  <c r="B48" i="112"/>
  <c r="H48" i="112" s="1"/>
  <c r="B44" i="112"/>
  <c r="H44" i="112" s="1"/>
  <c r="B43" i="112"/>
  <c r="B42" i="112"/>
  <c r="B41" i="112"/>
  <c r="B34" i="112"/>
  <c r="H34" i="112" s="1"/>
  <c r="B40" i="112"/>
  <c r="H40" i="112" s="1"/>
  <c r="B33" i="112"/>
  <c r="B32" i="112"/>
  <c r="D32" i="112" s="1"/>
  <c r="B31" i="112"/>
  <c r="B39" i="112"/>
  <c r="H39" i="112" s="1"/>
  <c r="B38" i="112"/>
  <c r="B37" i="112"/>
  <c r="B30" i="112"/>
  <c r="H30" i="112" s="1"/>
  <c r="B29" i="112"/>
  <c r="B28" i="112"/>
  <c r="C28" i="112" s="1"/>
  <c r="B27" i="112"/>
  <c r="D27" i="112" s="1"/>
  <c r="B26" i="112"/>
  <c r="H26" i="112" s="1"/>
  <c r="B25" i="112"/>
  <c r="H25" i="112" s="1"/>
  <c r="B24" i="112"/>
  <c r="B23" i="112"/>
  <c r="H23" i="112" s="1"/>
  <c r="B22" i="112"/>
  <c r="H22" i="112" s="1"/>
  <c r="B21" i="112"/>
  <c r="B20" i="112"/>
  <c r="H20" i="112" s="1"/>
  <c r="B19" i="112"/>
  <c r="H19" i="112" s="1"/>
  <c r="B18" i="112"/>
  <c r="B17" i="112"/>
  <c r="D17" i="112" s="1"/>
  <c r="B16" i="112"/>
  <c r="C16" i="112" s="1"/>
  <c r="B15" i="112"/>
  <c r="B14" i="112"/>
  <c r="B13" i="112"/>
  <c r="B12" i="112"/>
  <c r="D12" i="112" s="1"/>
  <c r="B11" i="112"/>
  <c r="H11" i="112" s="1"/>
  <c r="B10" i="112"/>
  <c r="D10" i="112" s="1"/>
  <c r="B9" i="112"/>
  <c r="H9" i="112" s="1"/>
  <c r="B8" i="112"/>
  <c r="B7" i="112"/>
  <c r="D7" i="112" s="1"/>
  <c r="E111" i="111"/>
  <c r="E110" i="111"/>
  <c r="E109" i="111"/>
  <c r="E107" i="111"/>
  <c r="E100" i="111"/>
  <c r="E99" i="111"/>
  <c r="E98" i="111"/>
  <c r="E97" i="111"/>
  <c r="E96" i="111"/>
  <c r="E95" i="111"/>
  <c r="E94" i="111"/>
  <c r="E93" i="111"/>
  <c r="E92" i="111"/>
  <c r="E91" i="111"/>
  <c r="E90" i="111"/>
  <c r="E89" i="111"/>
  <c r="E86" i="111"/>
  <c r="E85" i="111"/>
  <c r="E83" i="111"/>
  <c r="E81" i="111"/>
  <c r="E79" i="111"/>
  <c r="E77" i="111"/>
  <c r="E75" i="111"/>
  <c r="E71" i="111"/>
  <c r="E70" i="111"/>
  <c r="E68" i="111"/>
  <c r="E67" i="111"/>
  <c r="E66" i="111"/>
  <c r="E65" i="111"/>
  <c r="E64" i="111"/>
  <c r="E63" i="111"/>
  <c r="E62" i="111"/>
  <c r="E61" i="111"/>
  <c r="E60" i="111"/>
  <c r="E59" i="111"/>
  <c r="E58" i="111"/>
  <c r="E57" i="111"/>
  <c r="E56" i="111"/>
  <c r="E55" i="111"/>
  <c r="E54" i="111"/>
  <c r="E51" i="111"/>
  <c r="E7" i="111"/>
  <c r="B2" i="111"/>
  <c r="D123" i="111"/>
  <c r="D120" i="111"/>
  <c r="D119" i="111"/>
  <c r="B111" i="111"/>
  <c r="B110" i="111"/>
  <c r="B109" i="111"/>
  <c r="B108" i="111"/>
  <c r="D108" i="111" s="1"/>
  <c r="B107" i="111"/>
  <c r="B106" i="111"/>
  <c r="B100" i="111"/>
  <c r="H100" i="111" s="1"/>
  <c r="B99" i="111"/>
  <c r="H99" i="111" s="1"/>
  <c r="B98" i="111"/>
  <c r="H98" i="111" s="1"/>
  <c r="B97" i="111"/>
  <c r="H97" i="111" s="1"/>
  <c r="B96" i="111"/>
  <c r="H96" i="111" s="1"/>
  <c r="B95" i="111"/>
  <c r="H95" i="111" s="1"/>
  <c r="B94" i="111"/>
  <c r="H94" i="111" s="1"/>
  <c r="B93" i="111"/>
  <c r="B92" i="111"/>
  <c r="H92" i="111" s="1"/>
  <c r="B91" i="111"/>
  <c r="H91" i="111" s="1"/>
  <c r="B90" i="111"/>
  <c r="H90" i="111" s="1"/>
  <c r="B89" i="111"/>
  <c r="H89" i="111" s="1"/>
  <c r="B88" i="111"/>
  <c r="B86" i="111"/>
  <c r="B85" i="111"/>
  <c r="C85" i="111" s="1"/>
  <c r="B84" i="111"/>
  <c r="H84" i="111" s="1"/>
  <c r="B83" i="111"/>
  <c r="D83" i="111" s="1"/>
  <c r="B82" i="111"/>
  <c r="H82" i="111" s="1"/>
  <c r="B81" i="111"/>
  <c r="B80" i="111"/>
  <c r="H80" i="111" s="1"/>
  <c r="B79" i="111"/>
  <c r="B78" i="111"/>
  <c r="C78" i="111" s="1"/>
  <c r="B77" i="111"/>
  <c r="C77" i="111" s="1"/>
  <c r="B76" i="111"/>
  <c r="B75" i="111"/>
  <c r="B71" i="111"/>
  <c r="C71" i="111" s="1"/>
  <c r="B70" i="111"/>
  <c r="C70" i="111" s="1"/>
  <c r="B69" i="111"/>
  <c r="B68" i="111"/>
  <c r="C68" i="111" s="1"/>
  <c r="B67" i="111"/>
  <c r="D67" i="111" s="1"/>
  <c r="B66" i="111"/>
  <c r="D66" i="111" s="1"/>
  <c r="B65" i="111"/>
  <c r="C65" i="111" s="1"/>
  <c r="B64" i="111"/>
  <c r="C64" i="111" s="1"/>
  <c r="B63" i="111"/>
  <c r="H63" i="111" s="1"/>
  <c r="B62" i="111"/>
  <c r="H62" i="111" s="1"/>
  <c r="B61" i="111"/>
  <c r="H61" i="111" s="1"/>
  <c r="B60" i="111"/>
  <c r="D60" i="111" s="1"/>
  <c r="B59" i="111"/>
  <c r="B58" i="111"/>
  <c r="B57" i="111"/>
  <c r="D57" i="111" s="1"/>
  <c r="B56" i="111"/>
  <c r="B55" i="111"/>
  <c r="B54" i="111"/>
  <c r="D54" i="111" s="1"/>
  <c r="B53" i="111"/>
  <c r="B52" i="111"/>
  <c r="B51" i="111"/>
  <c r="B50" i="111"/>
  <c r="C50" i="111" s="1"/>
  <c r="B49" i="111"/>
  <c r="C49" i="111" s="1"/>
  <c r="B48" i="111"/>
  <c r="B44" i="111"/>
  <c r="H44" i="111" s="1"/>
  <c r="B43" i="111"/>
  <c r="B42" i="111"/>
  <c r="B41" i="111"/>
  <c r="D41" i="111" s="1"/>
  <c r="B34" i="111"/>
  <c r="B40" i="111"/>
  <c r="D40" i="111" s="1"/>
  <c r="B33" i="111"/>
  <c r="D33" i="111" s="1"/>
  <c r="B32" i="111"/>
  <c r="B31" i="111"/>
  <c r="B39" i="111"/>
  <c r="D39" i="111" s="1"/>
  <c r="B38" i="111"/>
  <c r="D38" i="111" s="1"/>
  <c r="B37" i="111"/>
  <c r="B30" i="111"/>
  <c r="D30" i="111" s="1"/>
  <c r="B29" i="111"/>
  <c r="D29" i="111" s="1"/>
  <c r="B28" i="111"/>
  <c r="D28" i="111" s="1"/>
  <c r="B27" i="111"/>
  <c r="B26" i="111"/>
  <c r="B25" i="111"/>
  <c r="D25" i="111" s="1"/>
  <c r="B24" i="111"/>
  <c r="D24" i="111" s="1"/>
  <c r="B23" i="111"/>
  <c r="D23" i="111" s="1"/>
  <c r="B22" i="111"/>
  <c r="D22" i="111" s="1"/>
  <c r="B21" i="111"/>
  <c r="B20" i="111"/>
  <c r="B19" i="111"/>
  <c r="D19" i="111" s="1"/>
  <c r="B18" i="111"/>
  <c r="D18" i="111" s="1"/>
  <c r="B17" i="111"/>
  <c r="D17" i="111" s="1"/>
  <c r="B16" i="111"/>
  <c r="D16" i="111" s="1"/>
  <c r="B15" i="111"/>
  <c r="D15" i="111" s="1"/>
  <c r="B14" i="111"/>
  <c r="B13" i="111"/>
  <c r="B12" i="111"/>
  <c r="B11" i="111"/>
  <c r="D11" i="111" s="1"/>
  <c r="B10" i="111"/>
  <c r="D10" i="111" s="1"/>
  <c r="B9" i="111"/>
  <c r="D9" i="111" s="1"/>
  <c r="B8" i="111"/>
  <c r="D8" i="111" s="1"/>
  <c r="B7" i="111"/>
  <c r="E111" i="110"/>
  <c r="E110" i="110"/>
  <c r="E109" i="110"/>
  <c r="E107" i="110"/>
  <c r="E100" i="110"/>
  <c r="E99" i="110"/>
  <c r="E98" i="110"/>
  <c r="E97" i="110"/>
  <c r="E96" i="110"/>
  <c r="E95" i="110"/>
  <c r="E94" i="110"/>
  <c r="E93" i="110"/>
  <c r="E92" i="110"/>
  <c r="E91" i="110"/>
  <c r="E90" i="110"/>
  <c r="E89" i="110"/>
  <c r="E86" i="110"/>
  <c r="E85" i="110"/>
  <c r="E83" i="110"/>
  <c r="E81" i="110"/>
  <c r="E79" i="110"/>
  <c r="E77" i="110"/>
  <c r="E75" i="110"/>
  <c r="E71" i="110"/>
  <c r="E70" i="110"/>
  <c r="E68" i="110"/>
  <c r="E67" i="110"/>
  <c r="E66" i="110"/>
  <c r="E65" i="110"/>
  <c r="E64" i="110"/>
  <c r="E63" i="110"/>
  <c r="E62" i="110"/>
  <c r="E61" i="110"/>
  <c r="E60" i="110"/>
  <c r="E59" i="110"/>
  <c r="E58" i="110"/>
  <c r="E57" i="110"/>
  <c r="E56" i="110"/>
  <c r="E55" i="110"/>
  <c r="E54" i="110"/>
  <c r="E51" i="110"/>
  <c r="E7" i="110"/>
  <c r="B2" i="110"/>
  <c r="D123" i="110"/>
  <c r="D120" i="110"/>
  <c r="D119" i="110"/>
  <c r="B111" i="110"/>
  <c r="B110" i="110"/>
  <c r="B109" i="110"/>
  <c r="D109" i="110" s="1"/>
  <c r="B108" i="110"/>
  <c r="B107" i="110"/>
  <c r="D107" i="110" s="1"/>
  <c r="B106" i="110"/>
  <c r="H106" i="110" s="1"/>
  <c r="B100" i="110"/>
  <c r="C100" i="110" s="1"/>
  <c r="B99" i="110"/>
  <c r="B98" i="110"/>
  <c r="B97" i="110"/>
  <c r="H97" i="110" s="1"/>
  <c r="B96" i="110"/>
  <c r="C96" i="110" s="1"/>
  <c r="B95" i="110"/>
  <c r="C95" i="110" s="1"/>
  <c r="B94" i="110"/>
  <c r="H94" i="110" s="1"/>
  <c r="B93" i="110"/>
  <c r="B92" i="110"/>
  <c r="H92" i="110" s="1"/>
  <c r="B91" i="110"/>
  <c r="H91" i="110" s="1"/>
  <c r="B90" i="110"/>
  <c r="C90" i="110" s="1"/>
  <c r="B89" i="110"/>
  <c r="B88" i="110"/>
  <c r="B86" i="110"/>
  <c r="B85" i="110"/>
  <c r="B84" i="110"/>
  <c r="B83" i="110"/>
  <c r="B82" i="110"/>
  <c r="D82" i="110" s="1"/>
  <c r="B81" i="110"/>
  <c r="H81" i="110" s="1"/>
  <c r="B80" i="110"/>
  <c r="H80" i="110" s="1"/>
  <c r="B79" i="110"/>
  <c r="D79" i="110" s="1"/>
  <c r="B78" i="110"/>
  <c r="B77" i="110"/>
  <c r="H77" i="110" s="1"/>
  <c r="B76" i="110"/>
  <c r="B75" i="110"/>
  <c r="H75" i="110" s="1"/>
  <c r="B71" i="110"/>
  <c r="B70" i="110"/>
  <c r="D70" i="110" s="1"/>
  <c r="B69" i="110"/>
  <c r="H69" i="110" s="1"/>
  <c r="B68" i="110"/>
  <c r="D68" i="110" s="1"/>
  <c r="B67" i="110"/>
  <c r="B66" i="110"/>
  <c r="D66" i="110" s="1"/>
  <c r="B65" i="110"/>
  <c r="B64" i="110"/>
  <c r="D64" i="110" s="1"/>
  <c r="B63" i="110"/>
  <c r="H63" i="110" s="1"/>
  <c r="B62" i="110"/>
  <c r="D62" i="110" s="1"/>
  <c r="B61" i="110"/>
  <c r="H61" i="110" s="1"/>
  <c r="B60" i="110"/>
  <c r="D60" i="110" s="1"/>
  <c r="B59" i="110"/>
  <c r="B58" i="110"/>
  <c r="D58" i="110" s="1"/>
  <c r="B57" i="110"/>
  <c r="D57" i="110" s="1"/>
  <c r="B56" i="110"/>
  <c r="B55" i="110"/>
  <c r="B54" i="110"/>
  <c r="C54" i="110" s="1"/>
  <c r="B53" i="110"/>
  <c r="B52" i="110"/>
  <c r="B51" i="110"/>
  <c r="B50" i="110"/>
  <c r="C50" i="110" s="1"/>
  <c r="B49" i="110"/>
  <c r="B48" i="110"/>
  <c r="B44" i="110"/>
  <c r="H44" i="110" s="1"/>
  <c r="B43" i="110"/>
  <c r="D43" i="110" s="1"/>
  <c r="B42" i="110"/>
  <c r="H42" i="110" s="1"/>
  <c r="B41" i="110"/>
  <c r="D41" i="110" s="1"/>
  <c r="B34" i="110"/>
  <c r="B40" i="110"/>
  <c r="H40" i="110" s="1"/>
  <c r="B33" i="110"/>
  <c r="D33" i="110" s="1"/>
  <c r="B32" i="110"/>
  <c r="C32" i="110" s="1"/>
  <c r="B31" i="110"/>
  <c r="D31" i="110" s="1"/>
  <c r="B39" i="110"/>
  <c r="D39" i="110" s="1"/>
  <c r="B38" i="110"/>
  <c r="B37" i="110"/>
  <c r="C37" i="110" s="1"/>
  <c r="B30" i="110"/>
  <c r="C30" i="110" s="1"/>
  <c r="B29" i="110"/>
  <c r="B28" i="110"/>
  <c r="B27" i="110"/>
  <c r="H27" i="110" s="1"/>
  <c r="B26" i="110"/>
  <c r="H26" i="110" s="1"/>
  <c r="B25" i="110"/>
  <c r="D25" i="110" s="1"/>
  <c r="B24" i="110"/>
  <c r="H24" i="110" s="1"/>
  <c r="B23" i="110"/>
  <c r="H23" i="110" s="1"/>
  <c r="B22" i="110"/>
  <c r="D22" i="110" s="1"/>
  <c r="B21" i="110"/>
  <c r="H21" i="110" s="1"/>
  <c r="B20" i="110"/>
  <c r="H20" i="110" s="1"/>
  <c r="B19" i="110"/>
  <c r="H19" i="110" s="1"/>
  <c r="B18" i="110"/>
  <c r="B17" i="110"/>
  <c r="H17" i="110" s="1"/>
  <c r="B16" i="110"/>
  <c r="B15" i="110"/>
  <c r="H15" i="110" s="1"/>
  <c r="B14" i="110"/>
  <c r="H14" i="110" s="1"/>
  <c r="B13" i="110"/>
  <c r="C13" i="110" s="1"/>
  <c r="B12" i="110"/>
  <c r="B11" i="110"/>
  <c r="C11" i="110" s="1"/>
  <c r="B10" i="110"/>
  <c r="B9" i="110"/>
  <c r="H9" i="110" s="1"/>
  <c r="B8" i="110"/>
  <c r="H8" i="110" s="1"/>
  <c r="B7" i="110"/>
  <c r="H7" i="110" s="1"/>
  <c r="E111" i="109"/>
  <c r="E110" i="109"/>
  <c r="E109" i="109"/>
  <c r="E107" i="109"/>
  <c r="E100" i="109"/>
  <c r="E99" i="109"/>
  <c r="E98" i="109"/>
  <c r="E97" i="109"/>
  <c r="E96" i="109"/>
  <c r="E95" i="109"/>
  <c r="E94" i="109"/>
  <c r="E93" i="109"/>
  <c r="E92" i="109"/>
  <c r="E91" i="109"/>
  <c r="E90" i="109"/>
  <c r="E89" i="109"/>
  <c r="E86" i="109"/>
  <c r="E85" i="109"/>
  <c r="E83" i="109"/>
  <c r="E81" i="109"/>
  <c r="E79" i="109"/>
  <c r="E77" i="109"/>
  <c r="E75" i="109"/>
  <c r="E71" i="109"/>
  <c r="E70" i="109"/>
  <c r="E68" i="109"/>
  <c r="E67" i="109"/>
  <c r="E66" i="109"/>
  <c r="E65" i="109"/>
  <c r="E64" i="109"/>
  <c r="E63" i="109"/>
  <c r="E62" i="109"/>
  <c r="E61" i="109"/>
  <c r="E60" i="109"/>
  <c r="E59" i="109"/>
  <c r="E58" i="109"/>
  <c r="E57" i="109"/>
  <c r="E56" i="109"/>
  <c r="E55" i="109"/>
  <c r="E54" i="109"/>
  <c r="E51" i="109"/>
  <c r="E7" i="109"/>
  <c r="B2" i="109"/>
  <c r="D115" i="109" s="1"/>
  <c r="D126" i="109" s="1"/>
  <c r="D123" i="109"/>
  <c r="D120" i="109"/>
  <c r="D119" i="109"/>
  <c r="B111" i="109"/>
  <c r="H111" i="109" s="1"/>
  <c r="B110" i="109"/>
  <c r="B109" i="109"/>
  <c r="B108" i="109"/>
  <c r="D108" i="109" s="1"/>
  <c r="B107" i="109"/>
  <c r="H107" i="109" s="1"/>
  <c r="B106" i="109"/>
  <c r="D106" i="109" s="1"/>
  <c r="B100" i="109"/>
  <c r="B99" i="109"/>
  <c r="C99" i="109" s="1"/>
  <c r="B98" i="109"/>
  <c r="B97" i="109"/>
  <c r="B96" i="109"/>
  <c r="B95" i="109"/>
  <c r="C95" i="109" s="1"/>
  <c r="B94" i="109"/>
  <c r="F94" i="109" s="1"/>
  <c r="B93" i="109"/>
  <c r="C93" i="109" s="1"/>
  <c r="B92" i="109"/>
  <c r="B91" i="109"/>
  <c r="C91" i="109" s="1"/>
  <c r="B90" i="109"/>
  <c r="B89" i="109"/>
  <c r="B88" i="109"/>
  <c r="B86" i="109"/>
  <c r="H86" i="109" s="1"/>
  <c r="B85" i="109"/>
  <c r="H85" i="109" s="1"/>
  <c r="B84" i="109"/>
  <c r="C84" i="109" s="1"/>
  <c r="B83" i="109"/>
  <c r="C83" i="109" s="1"/>
  <c r="B82" i="109"/>
  <c r="H82" i="109" s="1"/>
  <c r="B81" i="109"/>
  <c r="B80" i="109"/>
  <c r="H80" i="109" s="1"/>
  <c r="B79" i="109"/>
  <c r="H79" i="109" s="1"/>
  <c r="B78" i="109"/>
  <c r="H78" i="109" s="1"/>
  <c r="B77" i="109"/>
  <c r="D77" i="109" s="1"/>
  <c r="B76" i="109"/>
  <c r="H76" i="109" s="1"/>
  <c r="B75" i="109"/>
  <c r="H75" i="109" s="1"/>
  <c r="B71" i="109"/>
  <c r="D71" i="109" s="1"/>
  <c r="B70" i="109"/>
  <c r="B69" i="109"/>
  <c r="B68" i="109"/>
  <c r="B67" i="109"/>
  <c r="D67" i="109" s="1"/>
  <c r="B66" i="109"/>
  <c r="B65" i="109"/>
  <c r="D65" i="109" s="1"/>
  <c r="B64" i="109"/>
  <c r="B63" i="109"/>
  <c r="B62" i="109"/>
  <c r="B61" i="109"/>
  <c r="B60" i="109"/>
  <c r="B59" i="109"/>
  <c r="B58" i="109"/>
  <c r="B57" i="109"/>
  <c r="B56" i="109"/>
  <c r="B55" i="109"/>
  <c r="B54" i="109"/>
  <c r="D54" i="109" s="1"/>
  <c r="B53" i="109"/>
  <c r="H53" i="109" s="1"/>
  <c r="B52" i="109"/>
  <c r="H52" i="109" s="1"/>
  <c r="B51" i="109"/>
  <c r="B50" i="109"/>
  <c r="H50" i="109" s="1"/>
  <c r="B49" i="109"/>
  <c r="H49" i="109" s="1"/>
  <c r="B48" i="109"/>
  <c r="D48" i="109" s="1"/>
  <c r="B44" i="109"/>
  <c r="B43" i="109"/>
  <c r="D43" i="109" s="1"/>
  <c r="B42" i="109"/>
  <c r="B41" i="109"/>
  <c r="D41" i="109" s="1"/>
  <c r="B34" i="109"/>
  <c r="B40" i="109"/>
  <c r="D40" i="109" s="1"/>
  <c r="B33" i="109"/>
  <c r="B32" i="109"/>
  <c r="B31" i="109"/>
  <c r="B39" i="109"/>
  <c r="D39" i="109" s="1"/>
  <c r="B38" i="109"/>
  <c r="B37" i="109"/>
  <c r="B30" i="109"/>
  <c r="H30" i="109" s="1"/>
  <c r="B29" i="109"/>
  <c r="B28" i="109"/>
  <c r="B27" i="109"/>
  <c r="H27" i="109" s="1"/>
  <c r="B26" i="109"/>
  <c r="H26" i="109" s="1"/>
  <c r="B25" i="109"/>
  <c r="B24" i="109"/>
  <c r="B23" i="109"/>
  <c r="D23" i="109" s="1"/>
  <c r="B22" i="109"/>
  <c r="H22" i="109" s="1"/>
  <c r="B21" i="109"/>
  <c r="D21" i="109" s="1"/>
  <c r="B20" i="109"/>
  <c r="B19" i="109"/>
  <c r="D19" i="109" s="1"/>
  <c r="B18" i="109"/>
  <c r="B17" i="109"/>
  <c r="B16" i="109"/>
  <c r="B15" i="109"/>
  <c r="H15" i="109" s="1"/>
  <c r="B14" i="109"/>
  <c r="B13" i="109"/>
  <c r="B12" i="109"/>
  <c r="B11" i="109"/>
  <c r="H11" i="109" s="1"/>
  <c r="B10" i="109"/>
  <c r="B9" i="109"/>
  <c r="H9" i="109" s="1"/>
  <c r="B8" i="109"/>
  <c r="B7" i="109"/>
  <c r="H7" i="109" s="1"/>
  <c r="E111" i="108"/>
  <c r="E110" i="108"/>
  <c r="E109" i="108"/>
  <c r="E107" i="108"/>
  <c r="E100" i="108"/>
  <c r="E99" i="108"/>
  <c r="E98" i="108"/>
  <c r="E97" i="108"/>
  <c r="E96" i="108"/>
  <c r="E95" i="108"/>
  <c r="E94" i="108"/>
  <c r="E93" i="108"/>
  <c r="E92" i="108"/>
  <c r="E91" i="108"/>
  <c r="E90" i="108"/>
  <c r="E89" i="108"/>
  <c r="E86" i="108"/>
  <c r="E85" i="108"/>
  <c r="E83" i="108"/>
  <c r="E81" i="108"/>
  <c r="E79" i="108"/>
  <c r="E77" i="108"/>
  <c r="E75" i="108"/>
  <c r="E71" i="108"/>
  <c r="E70" i="108"/>
  <c r="E68" i="108"/>
  <c r="E67" i="108"/>
  <c r="E66" i="108"/>
  <c r="E65" i="108"/>
  <c r="E64" i="108"/>
  <c r="E63" i="108"/>
  <c r="E62" i="108"/>
  <c r="E61" i="108"/>
  <c r="E60" i="108"/>
  <c r="E59" i="108"/>
  <c r="E58" i="108"/>
  <c r="E57" i="108"/>
  <c r="E56" i="108"/>
  <c r="E55" i="108"/>
  <c r="E54" i="108"/>
  <c r="E51" i="108"/>
  <c r="E7" i="108"/>
  <c r="B2" i="108"/>
  <c r="D123" i="108"/>
  <c r="D120" i="108"/>
  <c r="D119" i="108"/>
  <c r="B111" i="108"/>
  <c r="H111" i="108" s="1"/>
  <c r="B110" i="108"/>
  <c r="D110" i="108" s="1"/>
  <c r="B109" i="108"/>
  <c r="B108" i="108"/>
  <c r="D108" i="108" s="1"/>
  <c r="B107" i="108"/>
  <c r="B106" i="108"/>
  <c r="D106" i="108" s="1"/>
  <c r="B100" i="108"/>
  <c r="H100" i="108" s="1"/>
  <c r="B99" i="108"/>
  <c r="H99" i="108" s="1"/>
  <c r="B98" i="108"/>
  <c r="H98" i="108" s="1"/>
  <c r="B97" i="108"/>
  <c r="H97" i="108" s="1"/>
  <c r="B96" i="108"/>
  <c r="H96" i="108" s="1"/>
  <c r="B95" i="108"/>
  <c r="H95" i="108" s="1"/>
  <c r="B94" i="108"/>
  <c r="H94" i="108" s="1"/>
  <c r="B93" i="108"/>
  <c r="B92" i="108"/>
  <c r="H92" i="108" s="1"/>
  <c r="B91" i="108"/>
  <c r="H91" i="108" s="1"/>
  <c r="B90" i="108"/>
  <c r="H90" i="108" s="1"/>
  <c r="B89" i="108"/>
  <c r="H89" i="108" s="1"/>
  <c r="B88" i="108"/>
  <c r="B86" i="108"/>
  <c r="H86" i="108" s="1"/>
  <c r="B85" i="108"/>
  <c r="D85" i="108" s="1"/>
  <c r="B84" i="108"/>
  <c r="C84" i="108" s="1"/>
  <c r="B83" i="108"/>
  <c r="C83" i="108" s="1"/>
  <c r="B82" i="108"/>
  <c r="B81" i="108"/>
  <c r="C81" i="108" s="1"/>
  <c r="B80" i="108"/>
  <c r="H80" i="108" s="1"/>
  <c r="B79" i="108"/>
  <c r="C79" i="108" s="1"/>
  <c r="B78" i="108"/>
  <c r="H78" i="108" s="1"/>
  <c r="B77" i="108"/>
  <c r="C77" i="108" s="1"/>
  <c r="B76" i="108"/>
  <c r="H76" i="108" s="1"/>
  <c r="B75" i="108"/>
  <c r="H75" i="108" s="1"/>
  <c r="B71" i="108"/>
  <c r="B70" i="108"/>
  <c r="D70" i="108" s="1"/>
  <c r="B69" i="108"/>
  <c r="C69" i="108" s="1"/>
  <c r="B68" i="108"/>
  <c r="H68" i="108" s="1"/>
  <c r="B67" i="108"/>
  <c r="C67" i="108" s="1"/>
  <c r="B66" i="108"/>
  <c r="B65" i="108"/>
  <c r="D65" i="108" s="1"/>
  <c r="B64" i="108"/>
  <c r="B63" i="108"/>
  <c r="C63" i="108" s="1"/>
  <c r="B62" i="108"/>
  <c r="H62" i="108" s="1"/>
  <c r="B61" i="108"/>
  <c r="H61" i="108" s="1"/>
  <c r="B60" i="108"/>
  <c r="B59" i="108"/>
  <c r="C59" i="108" s="1"/>
  <c r="B58" i="108"/>
  <c r="B57" i="108"/>
  <c r="B56" i="108"/>
  <c r="H56" i="108" s="1"/>
  <c r="B55" i="108"/>
  <c r="C55" i="108" s="1"/>
  <c r="B54" i="108"/>
  <c r="H54" i="108" s="1"/>
  <c r="B53" i="108"/>
  <c r="D53" i="108" s="1"/>
  <c r="B52" i="108"/>
  <c r="H52" i="108" s="1"/>
  <c r="B51" i="108"/>
  <c r="H51" i="108" s="1"/>
  <c r="B50" i="108"/>
  <c r="D50" i="108" s="1"/>
  <c r="B49" i="108"/>
  <c r="C49" i="108" s="1"/>
  <c r="B48" i="108"/>
  <c r="B44" i="108"/>
  <c r="B43" i="108"/>
  <c r="B42" i="108"/>
  <c r="B41" i="108"/>
  <c r="D41" i="108" s="1"/>
  <c r="B34" i="108"/>
  <c r="B40" i="108"/>
  <c r="D40" i="108" s="1"/>
  <c r="B33" i="108"/>
  <c r="D33" i="108" s="1"/>
  <c r="B32" i="108"/>
  <c r="C32" i="108" s="1"/>
  <c r="B31" i="108"/>
  <c r="C31" i="108" s="1"/>
  <c r="B39" i="108"/>
  <c r="H39" i="108" s="1"/>
  <c r="B38" i="108"/>
  <c r="C38" i="108" s="1"/>
  <c r="B37" i="108"/>
  <c r="C37" i="108" s="1"/>
  <c r="B30" i="108"/>
  <c r="H30" i="108" s="1"/>
  <c r="B29" i="108"/>
  <c r="D29" i="108" s="1"/>
  <c r="B28" i="108"/>
  <c r="C28" i="108" s="1"/>
  <c r="B27" i="108"/>
  <c r="H27" i="108" s="1"/>
  <c r="B26" i="108"/>
  <c r="C26" i="108" s="1"/>
  <c r="B25" i="108"/>
  <c r="B24" i="108"/>
  <c r="H24" i="108" s="1"/>
  <c r="B23" i="108"/>
  <c r="C23" i="108" s="1"/>
  <c r="B22" i="108"/>
  <c r="C22" i="108" s="1"/>
  <c r="B21" i="108"/>
  <c r="B20" i="108"/>
  <c r="B19" i="108"/>
  <c r="D19" i="108" s="1"/>
  <c r="B18" i="108"/>
  <c r="B17" i="108"/>
  <c r="D17" i="108" s="1"/>
  <c r="B16" i="108"/>
  <c r="B15" i="108"/>
  <c r="B14" i="108"/>
  <c r="D14" i="108" s="1"/>
  <c r="B13" i="108"/>
  <c r="B12" i="108"/>
  <c r="B11" i="108"/>
  <c r="C11" i="108" s="1"/>
  <c r="B10" i="108"/>
  <c r="B9" i="108"/>
  <c r="C9" i="108" s="1"/>
  <c r="B8" i="108"/>
  <c r="H8" i="108" s="1"/>
  <c r="B7" i="108"/>
  <c r="E114" i="107"/>
  <c r="E113" i="107"/>
  <c r="E112" i="107"/>
  <c r="E110" i="107"/>
  <c r="E104" i="107"/>
  <c r="E103" i="107"/>
  <c r="E102" i="107"/>
  <c r="E101" i="107"/>
  <c r="E100" i="107"/>
  <c r="E99" i="107"/>
  <c r="E98" i="107"/>
  <c r="E97" i="107"/>
  <c r="E96" i="107"/>
  <c r="E95" i="107"/>
  <c r="E94" i="107"/>
  <c r="E93" i="107"/>
  <c r="E92" i="107"/>
  <c r="E86" i="107"/>
  <c r="E85" i="107"/>
  <c r="E83" i="107"/>
  <c r="E81" i="107"/>
  <c r="E79" i="107"/>
  <c r="E77" i="107"/>
  <c r="E75" i="107"/>
  <c r="E71" i="107"/>
  <c r="E70" i="107"/>
  <c r="E68" i="107"/>
  <c r="E67" i="107"/>
  <c r="E66" i="107"/>
  <c r="E65" i="107"/>
  <c r="E64" i="107"/>
  <c r="E63" i="107"/>
  <c r="E62" i="107"/>
  <c r="E61" i="107"/>
  <c r="E60" i="107"/>
  <c r="E59" i="107"/>
  <c r="E58" i="107"/>
  <c r="E57" i="107"/>
  <c r="E56" i="107"/>
  <c r="E55" i="107"/>
  <c r="E54" i="107"/>
  <c r="E51" i="107"/>
  <c r="E48" i="107"/>
  <c r="E7" i="107"/>
  <c r="B2" i="107"/>
  <c r="D126" i="107"/>
  <c r="D123" i="107"/>
  <c r="D122" i="107"/>
  <c r="B114" i="107"/>
  <c r="B113" i="107"/>
  <c r="B112" i="107"/>
  <c r="B111" i="107"/>
  <c r="B110" i="107"/>
  <c r="D110" i="107" s="1"/>
  <c r="B109" i="107"/>
  <c r="B104" i="107"/>
  <c r="H104" i="107" s="1"/>
  <c r="B103" i="107"/>
  <c r="H103" i="107" s="1"/>
  <c r="B102" i="107"/>
  <c r="H102" i="107" s="1"/>
  <c r="B101" i="107"/>
  <c r="H101" i="107" s="1"/>
  <c r="B100" i="107"/>
  <c r="H100" i="107" s="1"/>
  <c r="B99" i="107"/>
  <c r="H99" i="107" s="1"/>
  <c r="B98" i="107"/>
  <c r="H98" i="107" s="1"/>
  <c r="B97" i="107"/>
  <c r="H97" i="107" s="1"/>
  <c r="B96" i="107"/>
  <c r="B95" i="107"/>
  <c r="H95" i="107" s="1"/>
  <c r="B94" i="107"/>
  <c r="H94" i="107" s="1"/>
  <c r="B93" i="107"/>
  <c r="H93" i="107" s="1"/>
  <c r="B92" i="107"/>
  <c r="H92" i="107" s="1"/>
  <c r="B91" i="107"/>
  <c r="B86" i="107"/>
  <c r="D86" i="107" s="1"/>
  <c r="B85" i="107"/>
  <c r="B84" i="107"/>
  <c r="C84" i="107" s="1"/>
  <c r="B83" i="107"/>
  <c r="B82" i="107"/>
  <c r="B81" i="107"/>
  <c r="B80" i="107"/>
  <c r="C80" i="107" s="1"/>
  <c r="B79" i="107"/>
  <c r="B78" i="107"/>
  <c r="H78" i="107" s="1"/>
  <c r="B77" i="107"/>
  <c r="H77" i="107" s="1"/>
  <c r="B76" i="107"/>
  <c r="B75" i="107"/>
  <c r="C75" i="107" s="1"/>
  <c r="B71" i="107"/>
  <c r="C71" i="107" s="1"/>
  <c r="B70" i="107"/>
  <c r="B69" i="107"/>
  <c r="D69" i="107" s="1"/>
  <c r="B68" i="107"/>
  <c r="C68" i="107" s="1"/>
  <c r="B67" i="107"/>
  <c r="B66" i="107"/>
  <c r="C66" i="107" s="1"/>
  <c r="B65" i="107"/>
  <c r="B64" i="107"/>
  <c r="D64" i="107" s="1"/>
  <c r="B63" i="107"/>
  <c r="D63" i="107" s="1"/>
  <c r="B62" i="107"/>
  <c r="H62" i="107" s="1"/>
  <c r="B61" i="107"/>
  <c r="B60" i="107"/>
  <c r="H60" i="107" s="1"/>
  <c r="B59" i="107"/>
  <c r="D59" i="107" s="1"/>
  <c r="B58" i="107"/>
  <c r="H58" i="107" s="1"/>
  <c r="B57" i="107"/>
  <c r="C57" i="107" s="1"/>
  <c r="B56" i="107"/>
  <c r="H56" i="107" s="1"/>
  <c r="B55" i="107"/>
  <c r="C55" i="107" s="1"/>
  <c r="B54" i="107"/>
  <c r="D54" i="107" s="1"/>
  <c r="B53" i="107"/>
  <c r="H53" i="107" s="1"/>
  <c r="B52" i="107"/>
  <c r="D52" i="107" s="1"/>
  <c r="B51" i="107"/>
  <c r="D51" i="107" s="1"/>
  <c r="B50" i="107"/>
  <c r="H50" i="107" s="1"/>
  <c r="B49" i="107"/>
  <c r="B48" i="107"/>
  <c r="D48" i="107" s="1"/>
  <c r="B44" i="107"/>
  <c r="B43" i="107"/>
  <c r="D43" i="107" s="1"/>
  <c r="B42" i="107"/>
  <c r="B41" i="107"/>
  <c r="B34" i="107"/>
  <c r="B40" i="107"/>
  <c r="C40" i="107" s="1"/>
  <c r="B33" i="107"/>
  <c r="C33" i="107" s="1"/>
  <c r="B32" i="107"/>
  <c r="B31" i="107"/>
  <c r="H31" i="107" s="1"/>
  <c r="B39" i="107"/>
  <c r="B38" i="107"/>
  <c r="D38" i="107" s="1"/>
  <c r="B37" i="107"/>
  <c r="B30" i="107"/>
  <c r="B29" i="107"/>
  <c r="B28" i="107"/>
  <c r="H28" i="107" s="1"/>
  <c r="B27" i="107"/>
  <c r="D27" i="107" s="1"/>
  <c r="B26" i="107"/>
  <c r="B25" i="107"/>
  <c r="D25" i="107" s="1"/>
  <c r="B24" i="107"/>
  <c r="B23" i="107"/>
  <c r="H23" i="107" s="1"/>
  <c r="B22" i="107"/>
  <c r="B21" i="107"/>
  <c r="B20" i="107"/>
  <c r="C20" i="107" s="1"/>
  <c r="B19" i="107"/>
  <c r="C19" i="107" s="1"/>
  <c r="B18" i="107"/>
  <c r="D18" i="107" s="1"/>
  <c r="B17" i="107"/>
  <c r="C17" i="107" s="1"/>
  <c r="B16" i="107"/>
  <c r="B15" i="107"/>
  <c r="D15" i="107" s="1"/>
  <c r="B14" i="107"/>
  <c r="C14" i="107" s="1"/>
  <c r="B13" i="107"/>
  <c r="C13" i="107" s="1"/>
  <c r="B12" i="107"/>
  <c r="H12" i="107" s="1"/>
  <c r="B11" i="107"/>
  <c r="C11" i="107" s="1"/>
  <c r="B10" i="107"/>
  <c r="H10" i="107" s="1"/>
  <c r="B9" i="107"/>
  <c r="B8" i="107"/>
  <c r="H8" i="107" s="1"/>
  <c r="B7" i="107"/>
  <c r="H7" i="107" s="1"/>
  <c r="E111" i="106"/>
  <c r="E110" i="106"/>
  <c r="E109" i="106"/>
  <c r="E107" i="106"/>
  <c r="E100" i="106"/>
  <c r="E99" i="106"/>
  <c r="E98" i="106"/>
  <c r="E97" i="106"/>
  <c r="E96" i="106"/>
  <c r="E95" i="106"/>
  <c r="E94" i="106"/>
  <c r="E93" i="106"/>
  <c r="E92" i="106"/>
  <c r="E91" i="106"/>
  <c r="E90" i="106"/>
  <c r="E89" i="106"/>
  <c r="E86" i="106"/>
  <c r="E85" i="106"/>
  <c r="E83" i="106"/>
  <c r="E81" i="106"/>
  <c r="E79" i="106"/>
  <c r="E77" i="106"/>
  <c r="E75" i="106"/>
  <c r="E71" i="106"/>
  <c r="E70" i="106"/>
  <c r="E68" i="106"/>
  <c r="E67" i="106"/>
  <c r="E66" i="106"/>
  <c r="E65" i="106"/>
  <c r="E64" i="106"/>
  <c r="E63" i="106"/>
  <c r="E62" i="106"/>
  <c r="E61" i="106"/>
  <c r="E60" i="106"/>
  <c r="E59" i="106"/>
  <c r="E58" i="106"/>
  <c r="E57" i="106"/>
  <c r="E56" i="106"/>
  <c r="E55" i="106"/>
  <c r="E54" i="106"/>
  <c r="E51" i="106"/>
  <c r="E7" i="106"/>
  <c r="B2" i="106"/>
  <c r="D123" i="106"/>
  <c r="D120" i="106"/>
  <c r="D119" i="106"/>
  <c r="B111" i="106"/>
  <c r="B110" i="106"/>
  <c r="D110" i="106" s="1"/>
  <c r="B109" i="106"/>
  <c r="B108" i="106"/>
  <c r="B107" i="106"/>
  <c r="H107" i="106" s="1"/>
  <c r="B106" i="106"/>
  <c r="D106" i="106" s="1"/>
  <c r="B100" i="106"/>
  <c r="H100" i="106" s="1"/>
  <c r="B99" i="106"/>
  <c r="H99" i="106" s="1"/>
  <c r="B98" i="106"/>
  <c r="H98" i="106" s="1"/>
  <c r="B97" i="106"/>
  <c r="H97" i="106" s="1"/>
  <c r="B96" i="106"/>
  <c r="H96" i="106" s="1"/>
  <c r="B95" i="106"/>
  <c r="H95" i="106" s="1"/>
  <c r="B94" i="106"/>
  <c r="H94" i="106" s="1"/>
  <c r="B93" i="106"/>
  <c r="B92" i="106"/>
  <c r="H92" i="106" s="1"/>
  <c r="B91" i="106"/>
  <c r="H91" i="106" s="1"/>
  <c r="B90" i="106"/>
  <c r="H90" i="106" s="1"/>
  <c r="B89" i="106"/>
  <c r="H89" i="106" s="1"/>
  <c r="B88" i="106"/>
  <c r="B86" i="106"/>
  <c r="C86" i="106" s="1"/>
  <c r="B85" i="106"/>
  <c r="H85" i="106" s="1"/>
  <c r="B84" i="106"/>
  <c r="C84" i="106" s="1"/>
  <c r="B83" i="106"/>
  <c r="B82" i="106"/>
  <c r="H82" i="106" s="1"/>
  <c r="B81" i="106"/>
  <c r="B80" i="106"/>
  <c r="H80" i="106" s="1"/>
  <c r="B79" i="106"/>
  <c r="C79" i="106" s="1"/>
  <c r="B78" i="106"/>
  <c r="B77" i="106"/>
  <c r="H77" i="106" s="1"/>
  <c r="B76" i="106"/>
  <c r="B75" i="106"/>
  <c r="B71" i="106"/>
  <c r="D71" i="106" s="1"/>
  <c r="B70" i="106"/>
  <c r="B69" i="106"/>
  <c r="B68" i="106"/>
  <c r="B67" i="106"/>
  <c r="B66" i="106"/>
  <c r="D66" i="106" s="1"/>
  <c r="B65" i="106"/>
  <c r="B64" i="106"/>
  <c r="D64" i="106" s="1"/>
  <c r="B63" i="106"/>
  <c r="B62" i="106"/>
  <c r="D62" i="106" s="1"/>
  <c r="B61" i="106"/>
  <c r="B60" i="106"/>
  <c r="B59" i="106"/>
  <c r="B58" i="106"/>
  <c r="D58" i="106" s="1"/>
  <c r="B57" i="106"/>
  <c r="C57" i="106" s="1"/>
  <c r="B56" i="106"/>
  <c r="B55" i="106"/>
  <c r="B54" i="106"/>
  <c r="C54" i="106" s="1"/>
  <c r="B53" i="106"/>
  <c r="C53" i="106" s="1"/>
  <c r="B52" i="106"/>
  <c r="B51" i="106"/>
  <c r="B50" i="106"/>
  <c r="B49" i="106"/>
  <c r="C49" i="106" s="1"/>
  <c r="B48" i="106"/>
  <c r="B44" i="106"/>
  <c r="H44" i="106" s="1"/>
  <c r="B43" i="106"/>
  <c r="H43" i="106" s="1"/>
  <c r="B42" i="106"/>
  <c r="B41" i="106"/>
  <c r="H41" i="106" s="1"/>
  <c r="B34" i="106"/>
  <c r="H34" i="106" s="1"/>
  <c r="B40" i="106"/>
  <c r="C40" i="106" s="1"/>
  <c r="B33" i="106"/>
  <c r="D33" i="106" s="1"/>
  <c r="B32" i="106"/>
  <c r="B31" i="106"/>
  <c r="H31" i="106" s="1"/>
  <c r="B39" i="106"/>
  <c r="H39" i="106" s="1"/>
  <c r="B38" i="106"/>
  <c r="B37" i="106"/>
  <c r="H37" i="106" s="1"/>
  <c r="B30" i="106"/>
  <c r="H30" i="106" s="1"/>
  <c r="B29" i="106"/>
  <c r="C29" i="106" s="1"/>
  <c r="B28" i="106"/>
  <c r="H28" i="106" s="1"/>
  <c r="B27" i="106"/>
  <c r="H27" i="106" s="1"/>
  <c r="B26" i="106"/>
  <c r="H26" i="106" s="1"/>
  <c r="B25" i="106"/>
  <c r="C25" i="106" s="1"/>
  <c r="B24" i="106"/>
  <c r="B23" i="106"/>
  <c r="H23" i="106" s="1"/>
  <c r="B22" i="106"/>
  <c r="D22" i="106" s="1"/>
  <c r="B21" i="106"/>
  <c r="B20" i="106"/>
  <c r="H20" i="106" s="1"/>
  <c r="B19" i="106"/>
  <c r="C19" i="106" s="1"/>
  <c r="B18" i="106"/>
  <c r="B17" i="106"/>
  <c r="H17" i="106" s="1"/>
  <c r="B16" i="106"/>
  <c r="B15" i="106"/>
  <c r="C15" i="106" s="1"/>
  <c r="B14" i="106"/>
  <c r="H14" i="106" s="1"/>
  <c r="B13" i="106"/>
  <c r="B12" i="106"/>
  <c r="H12" i="106" s="1"/>
  <c r="B11" i="106"/>
  <c r="D11" i="106" s="1"/>
  <c r="B10" i="106"/>
  <c r="B9" i="106"/>
  <c r="H9" i="106" s="1"/>
  <c r="B8" i="106"/>
  <c r="H8" i="106" s="1"/>
  <c r="B7" i="106"/>
  <c r="H7" i="106" s="1"/>
  <c r="B2" i="105"/>
  <c r="D115" i="105" s="1"/>
  <c r="B2" i="104"/>
  <c r="B2" i="103"/>
  <c r="B2" i="102"/>
  <c r="E111" i="105"/>
  <c r="E110" i="105"/>
  <c r="E109" i="105"/>
  <c r="E107" i="105"/>
  <c r="E101" i="105"/>
  <c r="E100" i="105"/>
  <c r="E99" i="105"/>
  <c r="E98" i="105"/>
  <c r="E97" i="105"/>
  <c r="E96" i="105"/>
  <c r="E95" i="105"/>
  <c r="E94" i="105"/>
  <c r="E93" i="105"/>
  <c r="E92" i="105"/>
  <c r="E91" i="105"/>
  <c r="E90" i="105"/>
  <c r="E89" i="105"/>
  <c r="E86" i="105"/>
  <c r="E85" i="105"/>
  <c r="E83" i="105"/>
  <c r="E81" i="105"/>
  <c r="E79" i="105"/>
  <c r="E77" i="105"/>
  <c r="E75" i="105"/>
  <c r="E71" i="105"/>
  <c r="E70" i="105"/>
  <c r="E68" i="105"/>
  <c r="E67" i="105"/>
  <c r="E66" i="105"/>
  <c r="E65" i="105"/>
  <c r="E64" i="105"/>
  <c r="E63" i="105"/>
  <c r="E62" i="105"/>
  <c r="E61" i="105"/>
  <c r="E60" i="105"/>
  <c r="E59" i="105"/>
  <c r="E58" i="105"/>
  <c r="E57" i="105"/>
  <c r="E56" i="105"/>
  <c r="E55" i="105"/>
  <c r="E54" i="105"/>
  <c r="E51" i="105"/>
  <c r="D123" i="105"/>
  <c r="D120" i="105"/>
  <c r="D119" i="105"/>
  <c r="B111" i="105"/>
  <c r="D111" i="105" s="1"/>
  <c r="B110" i="105"/>
  <c r="B109" i="105"/>
  <c r="D109" i="105" s="1"/>
  <c r="B108" i="105"/>
  <c r="D108" i="105" s="1"/>
  <c r="B107" i="105"/>
  <c r="H107" i="105" s="1"/>
  <c r="B106" i="105"/>
  <c r="D106" i="105" s="1"/>
  <c r="B101" i="105"/>
  <c r="B100" i="105"/>
  <c r="B99" i="105"/>
  <c r="B98" i="105"/>
  <c r="B97" i="105"/>
  <c r="B96" i="105"/>
  <c r="B95" i="105"/>
  <c r="B94" i="105"/>
  <c r="B93" i="105"/>
  <c r="B92" i="105"/>
  <c r="B91" i="105"/>
  <c r="B90" i="105"/>
  <c r="B89" i="105"/>
  <c r="B88" i="105"/>
  <c r="B86" i="105"/>
  <c r="C86" i="105" s="1"/>
  <c r="B85" i="105"/>
  <c r="B84" i="105"/>
  <c r="H84" i="105" s="1"/>
  <c r="B83" i="105"/>
  <c r="D83" i="105" s="1"/>
  <c r="B82" i="105"/>
  <c r="C82" i="105" s="1"/>
  <c r="B81" i="105"/>
  <c r="H81" i="105" s="1"/>
  <c r="B80" i="105"/>
  <c r="B79" i="105"/>
  <c r="C79" i="105" s="1"/>
  <c r="B78" i="105"/>
  <c r="D78" i="105" s="1"/>
  <c r="B77" i="105"/>
  <c r="C77" i="105" s="1"/>
  <c r="B76" i="105"/>
  <c r="H76" i="105" s="1"/>
  <c r="B75" i="105"/>
  <c r="C75" i="105" s="1"/>
  <c r="B71" i="105"/>
  <c r="B70" i="105"/>
  <c r="D70" i="105" s="1"/>
  <c r="B69" i="105"/>
  <c r="H69" i="105" s="1"/>
  <c r="B68" i="105"/>
  <c r="D68" i="105" s="1"/>
  <c r="B67" i="105"/>
  <c r="B66" i="105"/>
  <c r="B65" i="105"/>
  <c r="D65" i="105" s="1"/>
  <c r="B64" i="105"/>
  <c r="D64" i="105" s="1"/>
  <c r="B63" i="105"/>
  <c r="B62" i="105"/>
  <c r="B61" i="105"/>
  <c r="D61" i="105" s="1"/>
  <c r="B60" i="105"/>
  <c r="B59" i="105"/>
  <c r="B58" i="105"/>
  <c r="D58" i="105" s="1"/>
  <c r="B57" i="105"/>
  <c r="B56" i="105"/>
  <c r="B55" i="105"/>
  <c r="B54" i="105"/>
  <c r="B53" i="105"/>
  <c r="B52" i="105"/>
  <c r="B51" i="105"/>
  <c r="B50" i="105"/>
  <c r="B49" i="105"/>
  <c r="B48" i="105"/>
  <c r="B44" i="105"/>
  <c r="H44" i="105" s="1"/>
  <c r="B43" i="105"/>
  <c r="D43" i="105" s="1"/>
  <c r="B42" i="105"/>
  <c r="C42" i="105" s="1"/>
  <c r="B41" i="105"/>
  <c r="H41" i="105" s="1"/>
  <c r="B34" i="105"/>
  <c r="D34" i="105" s="1"/>
  <c r="B40" i="105"/>
  <c r="C40" i="105" s="1"/>
  <c r="B33" i="105"/>
  <c r="C33" i="105" s="1"/>
  <c r="B32" i="105"/>
  <c r="D32" i="105" s="1"/>
  <c r="B31" i="105"/>
  <c r="H31" i="105" s="1"/>
  <c r="B39" i="105"/>
  <c r="B38" i="105"/>
  <c r="B37" i="105"/>
  <c r="H37" i="105" s="1"/>
  <c r="B30" i="105"/>
  <c r="B29" i="105"/>
  <c r="B28" i="105"/>
  <c r="D28" i="105" s="1"/>
  <c r="B27" i="105"/>
  <c r="C27" i="105" s="1"/>
  <c r="B26" i="105"/>
  <c r="H26" i="105" s="1"/>
  <c r="B25" i="105"/>
  <c r="D25" i="105" s="1"/>
  <c r="B24" i="105"/>
  <c r="C24" i="105" s="1"/>
  <c r="B23" i="105"/>
  <c r="H23" i="105" s="1"/>
  <c r="B22" i="105"/>
  <c r="B21" i="105"/>
  <c r="D21" i="105" s="1"/>
  <c r="B20" i="105"/>
  <c r="D20" i="105" s="1"/>
  <c r="B19" i="105"/>
  <c r="H19" i="105" s="1"/>
  <c r="B18" i="105"/>
  <c r="D18" i="105" s="1"/>
  <c r="B17" i="105"/>
  <c r="B16" i="105"/>
  <c r="D16" i="105" s="1"/>
  <c r="B15" i="105"/>
  <c r="H15" i="105" s="1"/>
  <c r="B14" i="105"/>
  <c r="B13" i="105"/>
  <c r="H13" i="105" s="1"/>
  <c r="B12" i="105"/>
  <c r="D12" i="105" s="1"/>
  <c r="B11" i="105"/>
  <c r="H11" i="105" s="1"/>
  <c r="B10" i="105"/>
  <c r="D10" i="105" s="1"/>
  <c r="B9" i="105"/>
  <c r="B8" i="105"/>
  <c r="B7" i="105"/>
  <c r="H7" i="105" s="1"/>
  <c r="E111" i="104"/>
  <c r="E110" i="104"/>
  <c r="E109" i="104"/>
  <c r="E107" i="104"/>
  <c r="E101" i="104"/>
  <c r="E100" i="104"/>
  <c r="E99" i="104"/>
  <c r="E98" i="104"/>
  <c r="E97" i="104"/>
  <c r="E96" i="104"/>
  <c r="E95" i="104"/>
  <c r="E94" i="104"/>
  <c r="E93" i="104"/>
  <c r="E92" i="104"/>
  <c r="E91" i="104"/>
  <c r="E90" i="104"/>
  <c r="E89" i="104"/>
  <c r="E86" i="104"/>
  <c r="E85" i="104"/>
  <c r="E83" i="104"/>
  <c r="E81" i="104"/>
  <c r="E79" i="104"/>
  <c r="E77" i="104"/>
  <c r="E75" i="104"/>
  <c r="E71" i="104"/>
  <c r="E70" i="104"/>
  <c r="E68" i="104"/>
  <c r="E67" i="104"/>
  <c r="E66" i="104"/>
  <c r="E65" i="104"/>
  <c r="E64" i="104"/>
  <c r="E63" i="104"/>
  <c r="E62" i="104"/>
  <c r="E61" i="104"/>
  <c r="E60" i="104"/>
  <c r="E59" i="104"/>
  <c r="E58" i="104"/>
  <c r="E57" i="104"/>
  <c r="E56" i="104"/>
  <c r="E55" i="104"/>
  <c r="E54" i="104"/>
  <c r="E51" i="104"/>
  <c r="E7" i="104"/>
  <c r="D123" i="104"/>
  <c r="D120" i="104"/>
  <c r="D119" i="104"/>
  <c r="B111" i="104"/>
  <c r="D111" i="104" s="1"/>
  <c r="B110" i="104"/>
  <c r="B109" i="104"/>
  <c r="B108" i="104"/>
  <c r="D108" i="104" s="1"/>
  <c r="B107" i="104"/>
  <c r="H107" i="104" s="1"/>
  <c r="B106" i="104"/>
  <c r="D106" i="104" s="1"/>
  <c r="B101" i="104"/>
  <c r="H101" i="104" s="1"/>
  <c r="B100" i="104"/>
  <c r="H100" i="104" s="1"/>
  <c r="B99" i="104"/>
  <c r="H99" i="104" s="1"/>
  <c r="B98" i="104"/>
  <c r="H98" i="104" s="1"/>
  <c r="B97" i="104"/>
  <c r="H97" i="104" s="1"/>
  <c r="B96" i="104"/>
  <c r="H96" i="104" s="1"/>
  <c r="B95" i="104"/>
  <c r="H95" i="104" s="1"/>
  <c r="B94" i="104"/>
  <c r="H94" i="104" s="1"/>
  <c r="B93" i="104"/>
  <c r="B92" i="104"/>
  <c r="H92" i="104" s="1"/>
  <c r="B91" i="104"/>
  <c r="H91" i="104" s="1"/>
  <c r="B90" i="104"/>
  <c r="H90" i="104" s="1"/>
  <c r="B89" i="104"/>
  <c r="H89" i="104" s="1"/>
  <c r="B88" i="104"/>
  <c r="B86" i="104"/>
  <c r="H86" i="104" s="1"/>
  <c r="B85" i="104"/>
  <c r="H85" i="104" s="1"/>
  <c r="B84" i="104"/>
  <c r="H84" i="104" s="1"/>
  <c r="B83" i="104"/>
  <c r="D83" i="104" s="1"/>
  <c r="B82" i="104"/>
  <c r="C82" i="104" s="1"/>
  <c r="B81" i="104"/>
  <c r="H81" i="104" s="1"/>
  <c r="B80" i="104"/>
  <c r="C80" i="104" s="1"/>
  <c r="B79" i="104"/>
  <c r="D79" i="104" s="1"/>
  <c r="B78" i="104"/>
  <c r="B77" i="104"/>
  <c r="H77" i="104" s="1"/>
  <c r="B76" i="104"/>
  <c r="C76" i="104" s="1"/>
  <c r="B75" i="104"/>
  <c r="B71" i="104"/>
  <c r="C71" i="104" s="1"/>
  <c r="B70" i="104"/>
  <c r="B69" i="104"/>
  <c r="D69" i="104" s="1"/>
  <c r="B68" i="104"/>
  <c r="H68" i="104" s="1"/>
  <c r="B67" i="104"/>
  <c r="B66" i="104"/>
  <c r="C66" i="104" s="1"/>
  <c r="B65" i="104"/>
  <c r="C65" i="104" s="1"/>
  <c r="B64" i="104"/>
  <c r="B63" i="104"/>
  <c r="H63" i="104" s="1"/>
  <c r="B62" i="104"/>
  <c r="B61" i="104"/>
  <c r="C61" i="104" s="1"/>
  <c r="B60" i="104"/>
  <c r="B59" i="104"/>
  <c r="H59" i="104" s="1"/>
  <c r="B58" i="104"/>
  <c r="H58" i="104" s="1"/>
  <c r="B57" i="104"/>
  <c r="B56" i="104"/>
  <c r="H56" i="104" s="1"/>
  <c r="B55" i="104"/>
  <c r="H55" i="104" s="1"/>
  <c r="B54" i="104"/>
  <c r="H54" i="104" s="1"/>
  <c r="B53" i="104"/>
  <c r="B52" i="104"/>
  <c r="H52" i="104" s="1"/>
  <c r="B51" i="104"/>
  <c r="B50" i="104"/>
  <c r="B49" i="104"/>
  <c r="H49" i="104" s="1"/>
  <c r="B48" i="104"/>
  <c r="H48" i="104" s="1"/>
  <c r="B44" i="104"/>
  <c r="B43" i="104"/>
  <c r="D43" i="104" s="1"/>
  <c r="B42" i="104"/>
  <c r="B41" i="104"/>
  <c r="B34" i="104"/>
  <c r="B40" i="104"/>
  <c r="C40" i="104" s="1"/>
  <c r="B33" i="104"/>
  <c r="D33" i="104" s="1"/>
  <c r="B32" i="104"/>
  <c r="D32" i="104" s="1"/>
  <c r="B31" i="104"/>
  <c r="H31" i="104" s="1"/>
  <c r="B39" i="104"/>
  <c r="B38" i="104"/>
  <c r="B37" i="104"/>
  <c r="H37" i="104" s="1"/>
  <c r="B30" i="104"/>
  <c r="H30" i="104" s="1"/>
  <c r="B29" i="104"/>
  <c r="H29" i="104" s="1"/>
  <c r="B28" i="104"/>
  <c r="H28" i="104" s="1"/>
  <c r="B27" i="104"/>
  <c r="C27" i="104" s="1"/>
  <c r="B26" i="104"/>
  <c r="D26" i="104" s="1"/>
  <c r="B25" i="104"/>
  <c r="B24" i="104"/>
  <c r="C24" i="104" s="1"/>
  <c r="B23" i="104"/>
  <c r="H23" i="104" s="1"/>
  <c r="B22" i="104"/>
  <c r="H22" i="104" s="1"/>
  <c r="B21" i="104"/>
  <c r="B20" i="104"/>
  <c r="D20" i="104" s="1"/>
  <c r="B19" i="104"/>
  <c r="D19" i="104" s="1"/>
  <c r="B18" i="104"/>
  <c r="H18" i="104" s="1"/>
  <c r="B17" i="104"/>
  <c r="H17" i="104" s="1"/>
  <c r="B16" i="104"/>
  <c r="C16" i="104" s="1"/>
  <c r="B15" i="104"/>
  <c r="H15" i="104" s="1"/>
  <c r="B14" i="104"/>
  <c r="D14" i="104" s="1"/>
  <c r="B13" i="104"/>
  <c r="C13" i="104" s="1"/>
  <c r="B12" i="104"/>
  <c r="B11" i="104"/>
  <c r="D11" i="104" s="1"/>
  <c r="B10" i="104"/>
  <c r="B9" i="104"/>
  <c r="H9" i="104" s="1"/>
  <c r="B8" i="104"/>
  <c r="C8" i="104" s="1"/>
  <c r="B7" i="104"/>
  <c r="C7" i="104" s="1"/>
  <c r="E7" i="103"/>
  <c r="E71" i="103"/>
  <c r="E70" i="103"/>
  <c r="E68" i="103"/>
  <c r="E67" i="103"/>
  <c r="E66" i="103"/>
  <c r="E65" i="103"/>
  <c r="E64" i="103"/>
  <c r="E63" i="103"/>
  <c r="E62" i="103"/>
  <c r="E61" i="103"/>
  <c r="E60" i="103"/>
  <c r="E59" i="103"/>
  <c r="E58" i="103"/>
  <c r="E57" i="103"/>
  <c r="E56" i="103"/>
  <c r="E55" i="103"/>
  <c r="E54" i="103"/>
  <c r="E51" i="103"/>
  <c r="E86" i="103"/>
  <c r="E85" i="103"/>
  <c r="E83" i="103"/>
  <c r="E81" i="103"/>
  <c r="E79" i="103"/>
  <c r="E77" i="103"/>
  <c r="E75" i="103"/>
  <c r="E101" i="103"/>
  <c r="E100" i="103"/>
  <c r="E99" i="103"/>
  <c r="E98" i="103"/>
  <c r="E97" i="103"/>
  <c r="E96" i="103"/>
  <c r="E95" i="103"/>
  <c r="E94" i="103"/>
  <c r="E93" i="103"/>
  <c r="E92" i="103"/>
  <c r="E91" i="103"/>
  <c r="E90" i="103"/>
  <c r="E89" i="103"/>
  <c r="E111" i="103"/>
  <c r="E110" i="103"/>
  <c r="E109" i="103"/>
  <c r="E107" i="103"/>
  <c r="D123" i="103"/>
  <c r="D120" i="103"/>
  <c r="D119" i="103"/>
  <c r="B111" i="103"/>
  <c r="H111" i="103" s="1"/>
  <c r="B110" i="103"/>
  <c r="D110" i="103" s="1"/>
  <c r="B109" i="103"/>
  <c r="D109" i="103" s="1"/>
  <c r="B108" i="103"/>
  <c r="D108" i="103" s="1"/>
  <c r="B107" i="103"/>
  <c r="H107" i="103" s="1"/>
  <c r="B106" i="103"/>
  <c r="D106" i="103" s="1"/>
  <c r="B101" i="103"/>
  <c r="B100" i="103"/>
  <c r="B99" i="103"/>
  <c r="B98" i="103"/>
  <c r="B97" i="103"/>
  <c r="B96" i="103"/>
  <c r="B95" i="103"/>
  <c r="B94" i="103"/>
  <c r="B93" i="103"/>
  <c r="B92" i="103"/>
  <c r="B91" i="103"/>
  <c r="B90" i="103"/>
  <c r="B89" i="103"/>
  <c r="B88" i="103"/>
  <c r="B86" i="103"/>
  <c r="H86" i="103" s="1"/>
  <c r="B85" i="103"/>
  <c r="B84" i="103"/>
  <c r="C84" i="103" s="1"/>
  <c r="B83" i="103"/>
  <c r="D83" i="103" s="1"/>
  <c r="B82" i="103"/>
  <c r="D82" i="103" s="1"/>
  <c r="B81" i="103"/>
  <c r="H81" i="103" s="1"/>
  <c r="B80" i="103"/>
  <c r="H80" i="103" s="1"/>
  <c r="B79" i="103"/>
  <c r="H79" i="103" s="1"/>
  <c r="B78" i="103"/>
  <c r="D78" i="103" s="1"/>
  <c r="B77" i="103"/>
  <c r="B76" i="103"/>
  <c r="C76" i="103" s="1"/>
  <c r="B75" i="103"/>
  <c r="C75" i="103" s="1"/>
  <c r="B71" i="103"/>
  <c r="C71" i="103" s="1"/>
  <c r="B70" i="103"/>
  <c r="B69" i="103"/>
  <c r="C69" i="103" s="1"/>
  <c r="B68" i="103"/>
  <c r="H68" i="103" s="1"/>
  <c r="B67" i="103"/>
  <c r="H67" i="103" s="1"/>
  <c r="B66" i="103"/>
  <c r="C66" i="103" s="1"/>
  <c r="B65" i="103"/>
  <c r="B64" i="103"/>
  <c r="B63" i="103"/>
  <c r="C63" i="103" s="1"/>
  <c r="B62" i="103"/>
  <c r="H62" i="103" s="1"/>
  <c r="B61" i="103"/>
  <c r="B60" i="103"/>
  <c r="C60" i="103" s="1"/>
  <c r="B59" i="103"/>
  <c r="B58" i="103"/>
  <c r="B57" i="103"/>
  <c r="C57" i="103" s="1"/>
  <c r="B56" i="103"/>
  <c r="H56" i="103" s="1"/>
  <c r="B55" i="103"/>
  <c r="D55" i="103" s="1"/>
  <c r="B54" i="103"/>
  <c r="D54" i="103" s="1"/>
  <c r="B53" i="103"/>
  <c r="B52" i="103"/>
  <c r="D52" i="103" s="1"/>
  <c r="B51" i="103"/>
  <c r="B50" i="103"/>
  <c r="H50" i="103" s="1"/>
  <c r="B49" i="103"/>
  <c r="B48" i="103"/>
  <c r="C48" i="103" s="1"/>
  <c r="B44" i="103"/>
  <c r="D44" i="103" s="1"/>
  <c r="B43" i="103"/>
  <c r="D43" i="103" s="1"/>
  <c r="B42" i="103"/>
  <c r="B41" i="103"/>
  <c r="D41" i="103" s="1"/>
  <c r="B34" i="103"/>
  <c r="B40" i="103"/>
  <c r="D40" i="103" s="1"/>
  <c r="B33" i="103"/>
  <c r="D33" i="103" s="1"/>
  <c r="B32" i="103"/>
  <c r="D32" i="103" s="1"/>
  <c r="B31" i="103"/>
  <c r="B39" i="103"/>
  <c r="D39" i="103" s="1"/>
  <c r="B38" i="103"/>
  <c r="D38" i="103" s="1"/>
  <c r="B37" i="103"/>
  <c r="D37" i="103" s="1"/>
  <c r="B30" i="103"/>
  <c r="D30" i="103" s="1"/>
  <c r="B29" i="103"/>
  <c r="D29" i="103" s="1"/>
  <c r="B28" i="103"/>
  <c r="D28" i="103" s="1"/>
  <c r="B27" i="103"/>
  <c r="D27" i="103" s="1"/>
  <c r="B26" i="103"/>
  <c r="B25" i="103"/>
  <c r="D25" i="103" s="1"/>
  <c r="B24" i="103"/>
  <c r="D24" i="103" s="1"/>
  <c r="B23" i="103"/>
  <c r="D23" i="103" s="1"/>
  <c r="B22" i="103"/>
  <c r="D22" i="103" s="1"/>
  <c r="B21" i="103"/>
  <c r="D21" i="103" s="1"/>
  <c r="B20" i="103"/>
  <c r="B19" i="103"/>
  <c r="D19" i="103" s="1"/>
  <c r="B18" i="103"/>
  <c r="D18" i="103" s="1"/>
  <c r="B17" i="103"/>
  <c r="D17" i="103" s="1"/>
  <c r="B16" i="103"/>
  <c r="D16" i="103" s="1"/>
  <c r="B15" i="103"/>
  <c r="D15" i="103" s="1"/>
  <c r="B14" i="103"/>
  <c r="D14" i="103" s="1"/>
  <c r="B13" i="103"/>
  <c r="H13" i="103" s="1"/>
  <c r="B12" i="103"/>
  <c r="H12" i="103" s="1"/>
  <c r="B11" i="103"/>
  <c r="B10" i="103"/>
  <c r="H10" i="103" s="1"/>
  <c r="B9" i="103"/>
  <c r="H9" i="103" s="1"/>
  <c r="B8" i="103"/>
  <c r="H8" i="103" s="1"/>
  <c r="B7" i="103"/>
  <c r="H7" i="103" s="1"/>
  <c r="E111" i="102"/>
  <c r="E110" i="102"/>
  <c r="E109" i="102"/>
  <c r="E107" i="102"/>
  <c r="E101" i="102"/>
  <c r="E100" i="102"/>
  <c r="E99" i="102"/>
  <c r="E98" i="102"/>
  <c r="E97" i="102"/>
  <c r="E96" i="102"/>
  <c r="E95" i="102"/>
  <c r="E94" i="102"/>
  <c r="E93" i="102"/>
  <c r="E92" i="102"/>
  <c r="E91" i="102"/>
  <c r="E90" i="102"/>
  <c r="E89" i="102"/>
  <c r="E86" i="102"/>
  <c r="E85" i="102"/>
  <c r="E83" i="102"/>
  <c r="E81" i="102"/>
  <c r="E79" i="102"/>
  <c r="E77" i="102"/>
  <c r="E75" i="102"/>
  <c r="E71" i="102"/>
  <c r="E70" i="102"/>
  <c r="E68" i="102"/>
  <c r="E67" i="102"/>
  <c r="E66" i="102"/>
  <c r="E65" i="102"/>
  <c r="E64" i="102"/>
  <c r="E63" i="102"/>
  <c r="E62" i="102"/>
  <c r="E61" i="102"/>
  <c r="E60" i="102"/>
  <c r="E59" i="102"/>
  <c r="E58" i="102"/>
  <c r="E57" i="102"/>
  <c r="E56" i="102"/>
  <c r="E55" i="102"/>
  <c r="E54" i="102"/>
  <c r="E51" i="102"/>
  <c r="E7" i="102"/>
  <c r="D123" i="102"/>
  <c r="D120" i="102"/>
  <c r="D119" i="102"/>
  <c r="B111" i="102"/>
  <c r="B110" i="102"/>
  <c r="B109" i="102"/>
  <c r="B108" i="102"/>
  <c r="D108" i="102" s="1"/>
  <c r="B107" i="102"/>
  <c r="H107" i="102" s="1"/>
  <c r="B106" i="102"/>
  <c r="H106" i="102" s="1"/>
  <c r="B101" i="102"/>
  <c r="B100" i="102"/>
  <c r="B99" i="102"/>
  <c r="B98" i="102"/>
  <c r="B97" i="102"/>
  <c r="B96" i="102"/>
  <c r="B95" i="102"/>
  <c r="B94" i="102"/>
  <c r="B93" i="102"/>
  <c r="B92" i="102"/>
  <c r="B91" i="102"/>
  <c r="B90" i="102"/>
  <c r="B89" i="102"/>
  <c r="B88" i="102"/>
  <c r="B86" i="102"/>
  <c r="D86" i="102" s="1"/>
  <c r="B85" i="102"/>
  <c r="H85" i="102" s="1"/>
  <c r="B84" i="102"/>
  <c r="B83" i="102"/>
  <c r="C83" i="102" s="1"/>
  <c r="B82" i="102"/>
  <c r="H82" i="102" s="1"/>
  <c r="B81" i="102"/>
  <c r="B80" i="102"/>
  <c r="H80" i="102" s="1"/>
  <c r="B79" i="102"/>
  <c r="C79" i="102" s="1"/>
  <c r="B78" i="102"/>
  <c r="B77" i="102"/>
  <c r="C77" i="102" s="1"/>
  <c r="B76" i="102"/>
  <c r="H76" i="102" s="1"/>
  <c r="B75" i="102"/>
  <c r="B71" i="102"/>
  <c r="B70" i="102"/>
  <c r="H70" i="102" s="1"/>
  <c r="B69" i="102"/>
  <c r="B68" i="102"/>
  <c r="B67" i="102"/>
  <c r="H67" i="102" s="1"/>
  <c r="B66" i="102"/>
  <c r="B65" i="102"/>
  <c r="B64" i="102"/>
  <c r="H64" i="102" s="1"/>
  <c r="B63" i="102"/>
  <c r="B62" i="102"/>
  <c r="H62" i="102" s="1"/>
  <c r="B61" i="102"/>
  <c r="B60" i="102"/>
  <c r="D60" i="102" s="1"/>
  <c r="B59" i="102"/>
  <c r="H59" i="102" s="1"/>
  <c r="B58" i="102"/>
  <c r="H58" i="102" s="1"/>
  <c r="B57" i="102"/>
  <c r="C57" i="102" s="1"/>
  <c r="B56" i="102"/>
  <c r="C56" i="102" s="1"/>
  <c r="B55" i="102"/>
  <c r="H55" i="102" s="1"/>
  <c r="B54" i="102"/>
  <c r="B53" i="102"/>
  <c r="H53" i="102" s="1"/>
  <c r="B52" i="102"/>
  <c r="H52" i="102" s="1"/>
  <c r="B51" i="102"/>
  <c r="H51" i="102" s="1"/>
  <c r="B50" i="102"/>
  <c r="H50" i="102" s="1"/>
  <c r="B49" i="102"/>
  <c r="C49" i="102" s="1"/>
  <c r="B48" i="102"/>
  <c r="B44" i="102"/>
  <c r="D44" i="102" s="1"/>
  <c r="B43" i="102"/>
  <c r="D43" i="102" s="1"/>
  <c r="B42" i="102"/>
  <c r="B41" i="102"/>
  <c r="D41" i="102" s="1"/>
  <c r="B34" i="102"/>
  <c r="B40" i="102"/>
  <c r="D40" i="102" s="1"/>
  <c r="B33" i="102"/>
  <c r="B32" i="102"/>
  <c r="B31" i="102"/>
  <c r="B39" i="102"/>
  <c r="D39" i="102" s="1"/>
  <c r="B38" i="102"/>
  <c r="B37" i="102"/>
  <c r="B30" i="102"/>
  <c r="B29" i="102"/>
  <c r="D29" i="102" s="1"/>
  <c r="B28" i="102"/>
  <c r="B27" i="102"/>
  <c r="B26" i="102"/>
  <c r="B25" i="102"/>
  <c r="D25" i="102" s="1"/>
  <c r="B24" i="102"/>
  <c r="B23" i="102"/>
  <c r="B22" i="102"/>
  <c r="B21" i="102"/>
  <c r="B20" i="102"/>
  <c r="B19" i="102"/>
  <c r="D19" i="102" s="1"/>
  <c r="B18" i="102"/>
  <c r="B17" i="102"/>
  <c r="B16" i="102"/>
  <c r="B15" i="102"/>
  <c r="D15" i="102" s="1"/>
  <c r="B14" i="102"/>
  <c r="H14" i="102" s="1"/>
  <c r="B13" i="102"/>
  <c r="H13" i="102" s="1"/>
  <c r="B12" i="102"/>
  <c r="H12" i="102" s="1"/>
  <c r="B11" i="102"/>
  <c r="H11" i="102" s="1"/>
  <c r="B10" i="102"/>
  <c r="B9" i="102"/>
  <c r="B8" i="102"/>
  <c r="D8" i="102" s="1"/>
  <c r="B7" i="102"/>
  <c r="D7" i="102" s="1"/>
  <c r="E107" i="101"/>
  <c r="E109" i="101"/>
  <c r="E110" i="101"/>
  <c r="E111" i="101"/>
  <c r="E90" i="101"/>
  <c r="E91" i="101"/>
  <c r="E92" i="101"/>
  <c r="E93" i="101"/>
  <c r="E94" i="101"/>
  <c r="E95" i="101"/>
  <c r="E96" i="101"/>
  <c r="E97" i="101"/>
  <c r="E98" i="101"/>
  <c r="E99" i="101"/>
  <c r="E100" i="101"/>
  <c r="E101" i="101"/>
  <c r="E89" i="101"/>
  <c r="E77" i="101"/>
  <c r="E79" i="101"/>
  <c r="E81" i="101"/>
  <c r="E83" i="101"/>
  <c r="E85" i="101"/>
  <c r="E86" i="101"/>
  <c r="E75" i="101"/>
  <c r="E51" i="101"/>
  <c r="E54" i="101"/>
  <c r="E55" i="101"/>
  <c r="E56" i="101"/>
  <c r="E57" i="101"/>
  <c r="E58" i="101"/>
  <c r="E59" i="101"/>
  <c r="E60" i="101"/>
  <c r="E61" i="101"/>
  <c r="E62" i="101"/>
  <c r="E63" i="101"/>
  <c r="E64" i="101"/>
  <c r="E65" i="101"/>
  <c r="E66" i="101"/>
  <c r="E67" i="101"/>
  <c r="E68" i="101"/>
  <c r="E70" i="101"/>
  <c r="E71" i="101"/>
  <c r="E7" i="101"/>
  <c r="B2" i="101"/>
  <c r="D115" i="101" s="1"/>
  <c r="D123" i="101"/>
  <c r="D120" i="101"/>
  <c r="D119" i="101"/>
  <c r="B111" i="101"/>
  <c r="B110" i="101"/>
  <c r="B109" i="101"/>
  <c r="D109" i="101" s="1"/>
  <c r="B108" i="101"/>
  <c r="H108" i="101" s="1"/>
  <c r="B107" i="101"/>
  <c r="H107" i="101" s="1"/>
  <c r="B106" i="101"/>
  <c r="B101" i="101"/>
  <c r="B100" i="101"/>
  <c r="B99" i="101"/>
  <c r="B98" i="101"/>
  <c r="B97" i="101"/>
  <c r="B96" i="101"/>
  <c r="B95" i="101"/>
  <c r="B94" i="101"/>
  <c r="F94" i="101" s="1"/>
  <c r="B93" i="101"/>
  <c r="B92" i="101"/>
  <c r="B91" i="101"/>
  <c r="B90" i="101"/>
  <c r="B89" i="101"/>
  <c r="B88" i="101"/>
  <c r="B86" i="101"/>
  <c r="B85" i="101"/>
  <c r="B84" i="101"/>
  <c r="D84" i="101" s="1"/>
  <c r="B83" i="101"/>
  <c r="D83" i="101" s="1"/>
  <c r="B82" i="101"/>
  <c r="B81" i="101"/>
  <c r="B80" i="101"/>
  <c r="B79" i="101"/>
  <c r="C79" i="101" s="1"/>
  <c r="B78" i="101"/>
  <c r="H78" i="101" s="1"/>
  <c r="B77" i="101"/>
  <c r="C77" i="101" s="1"/>
  <c r="B76" i="101"/>
  <c r="D76" i="101" s="1"/>
  <c r="B75" i="101"/>
  <c r="H75" i="101" s="1"/>
  <c r="B71" i="101"/>
  <c r="D71" i="101" s="1"/>
  <c r="B70" i="101"/>
  <c r="B69" i="101"/>
  <c r="C69" i="101" s="1"/>
  <c r="B68" i="101"/>
  <c r="H68" i="101" s="1"/>
  <c r="B67" i="101"/>
  <c r="C67" i="101" s="1"/>
  <c r="B66" i="101"/>
  <c r="C66" i="101" s="1"/>
  <c r="B65" i="101"/>
  <c r="C65" i="101" s="1"/>
  <c r="B64" i="101"/>
  <c r="C64" i="101" s="1"/>
  <c r="B63" i="101"/>
  <c r="B62" i="101"/>
  <c r="D62" i="101" s="1"/>
  <c r="B61" i="101"/>
  <c r="D61" i="101" s="1"/>
  <c r="B60" i="101"/>
  <c r="H60" i="101" s="1"/>
  <c r="B59" i="101"/>
  <c r="D59" i="101" s="1"/>
  <c r="B58" i="101"/>
  <c r="B57" i="101"/>
  <c r="C57" i="101" s="1"/>
  <c r="B56" i="101"/>
  <c r="C56" i="101" s="1"/>
  <c r="B55" i="101"/>
  <c r="D55" i="101" s="1"/>
  <c r="B54" i="101"/>
  <c r="C54" i="101" s="1"/>
  <c r="B53" i="101"/>
  <c r="D53" i="101" s="1"/>
  <c r="B52" i="101"/>
  <c r="B51" i="101"/>
  <c r="H51" i="101" s="1"/>
  <c r="B50" i="101"/>
  <c r="H50" i="101" s="1"/>
  <c r="B49" i="101"/>
  <c r="B48" i="101"/>
  <c r="C48" i="101" s="1"/>
  <c r="B44" i="101"/>
  <c r="B43" i="101"/>
  <c r="D43" i="101" s="1"/>
  <c r="B42" i="101"/>
  <c r="B41" i="101"/>
  <c r="D41" i="101" s="1"/>
  <c r="B34" i="101"/>
  <c r="B40" i="101"/>
  <c r="B33" i="101"/>
  <c r="D33" i="101" s="1"/>
  <c r="B32" i="101"/>
  <c r="D32" i="101" s="1"/>
  <c r="B31" i="101"/>
  <c r="B39" i="101"/>
  <c r="B38" i="101"/>
  <c r="B37" i="101"/>
  <c r="H37" i="101" s="1"/>
  <c r="B30" i="101"/>
  <c r="B29" i="101"/>
  <c r="D29" i="101" s="1"/>
  <c r="B28" i="101"/>
  <c r="D28" i="101" s="1"/>
  <c r="B27" i="101"/>
  <c r="B26" i="101"/>
  <c r="D26" i="101" s="1"/>
  <c r="B25" i="101"/>
  <c r="B24" i="101"/>
  <c r="H24" i="101" s="1"/>
  <c r="B23" i="101"/>
  <c r="B22" i="101"/>
  <c r="C22" i="101" s="1"/>
  <c r="B21" i="101"/>
  <c r="H21" i="101" s="1"/>
  <c r="B20" i="101"/>
  <c r="H20" i="101" s="1"/>
  <c r="B19" i="101"/>
  <c r="D19" i="101" s="1"/>
  <c r="B18" i="101"/>
  <c r="B17" i="101"/>
  <c r="B16" i="101"/>
  <c r="B15" i="101"/>
  <c r="H15" i="101" s="1"/>
  <c r="B14" i="101"/>
  <c r="H14" i="101" s="1"/>
  <c r="B13" i="101"/>
  <c r="B12" i="101"/>
  <c r="B11" i="101"/>
  <c r="D11" i="101" s="1"/>
  <c r="B10" i="101"/>
  <c r="D10" i="101" s="1"/>
  <c r="B9" i="101"/>
  <c r="B8" i="101"/>
  <c r="H8" i="101" s="1"/>
  <c r="B7" i="101"/>
  <c r="C7" i="101" s="1"/>
  <c r="E106" i="100"/>
  <c r="E108" i="100"/>
  <c r="E109" i="100"/>
  <c r="E110" i="100"/>
  <c r="E90" i="100"/>
  <c r="E91" i="100"/>
  <c r="E92" i="100"/>
  <c r="E93" i="100"/>
  <c r="E94" i="100"/>
  <c r="E95" i="100"/>
  <c r="E96" i="100"/>
  <c r="E97" i="100"/>
  <c r="E98" i="100"/>
  <c r="E99" i="100"/>
  <c r="E100" i="100"/>
  <c r="E101" i="100"/>
  <c r="E89" i="100"/>
  <c r="E77" i="100"/>
  <c r="E79" i="100"/>
  <c r="E81" i="100"/>
  <c r="E83" i="100"/>
  <c r="E85" i="100"/>
  <c r="E86" i="100"/>
  <c r="E75" i="100"/>
  <c r="E51" i="100"/>
  <c r="E54" i="100"/>
  <c r="E55" i="100"/>
  <c r="E56" i="100"/>
  <c r="E57" i="100"/>
  <c r="E58" i="100"/>
  <c r="E59" i="100"/>
  <c r="E60" i="100"/>
  <c r="E61" i="100"/>
  <c r="E62" i="100"/>
  <c r="E63" i="100"/>
  <c r="E64" i="100"/>
  <c r="E65" i="100"/>
  <c r="E66" i="100"/>
  <c r="E67" i="100"/>
  <c r="E68" i="100"/>
  <c r="E70" i="100"/>
  <c r="E71" i="100"/>
  <c r="E7" i="100"/>
  <c r="B2" i="100"/>
  <c r="D122" i="100"/>
  <c r="D119" i="100"/>
  <c r="D118" i="100"/>
  <c r="B110" i="100"/>
  <c r="B109" i="100"/>
  <c r="B108" i="100"/>
  <c r="B107" i="100"/>
  <c r="D107" i="100" s="1"/>
  <c r="B106" i="100"/>
  <c r="B105" i="100"/>
  <c r="H105" i="100" s="1"/>
  <c r="B101" i="100"/>
  <c r="B100" i="100"/>
  <c r="B99" i="100"/>
  <c r="B98" i="100"/>
  <c r="B97" i="100"/>
  <c r="B96" i="100"/>
  <c r="B95" i="100"/>
  <c r="B94" i="100"/>
  <c r="B93" i="100"/>
  <c r="B92" i="100"/>
  <c r="B91" i="100"/>
  <c r="B90" i="100"/>
  <c r="B89" i="100"/>
  <c r="B88" i="100"/>
  <c r="B86" i="100"/>
  <c r="D86" i="100" s="1"/>
  <c r="B85" i="100"/>
  <c r="D85" i="100" s="1"/>
  <c r="B84" i="100"/>
  <c r="B83" i="100"/>
  <c r="C83" i="100" s="1"/>
  <c r="B82" i="100"/>
  <c r="B81" i="100"/>
  <c r="C81" i="100" s="1"/>
  <c r="B80" i="100"/>
  <c r="C80" i="100" s="1"/>
  <c r="B79" i="100"/>
  <c r="C79" i="100" s="1"/>
  <c r="B78" i="100"/>
  <c r="B77" i="100"/>
  <c r="D77" i="100" s="1"/>
  <c r="B76" i="100"/>
  <c r="H76" i="100" s="1"/>
  <c r="B75" i="100"/>
  <c r="D75" i="100" s="1"/>
  <c r="B71" i="100"/>
  <c r="B70" i="100"/>
  <c r="D70" i="100" s="1"/>
  <c r="B69" i="100"/>
  <c r="B68" i="100"/>
  <c r="D68" i="100" s="1"/>
  <c r="B67" i="100"/>
  <c r="H67" i="100" s="1"/>
  <c r="B66" i="100"/>
  <c r="B65" i="100"/>
  <c r="D65" i="100" s="1"/>
  <c r="B64" i="100"/>
  <c r="D64" i="100" s="1"/>
  <c r="B63" i="100"/>
  <c r="D63" i="100" s="1"/>
  <c r="B62" i="100"/>
  <c r="H62" i="100" s="1"/>
  <c r="B61" i="100"/>
  <c r="H61" i="100" s="1"/>
  <c r="B60" i="100"/>
  <c r="B59" i="100"/>
  <c r="H59" i="100" s="1"/>
  <c r="B58" i="100"/>
  <c r="B57" i="100"/>
  <c r="D57" i="100" s="1"/>
  <c r="B56" i="100"/>
  <c r="B55" i="100"/>
  <c r="B54" i="100"/>
  <c r="D54" i="100" s="1"/>
  <c r="B53" i="100"/>
  <c r="H53" i="100" s="1"/>
  <c r="B52" i="100"/>
  <c r="B51" i="100"/>
  <c r="B50" i="100"/>
  <c r="B49" i="100"/>
  <c r="C49" i="100" s="1"/>
  <c r="B48" i="100"/>
  <c r="D48" i="100" s="1"/>
  <c r="B44" i="100"/>
  <c r="B43" i="100"/>
  <c r="H43" i="100" s="1"/>
  <c r="B42" i="100"/>
  <c r="B41" i="100"/>
  <c r="B34" i="100"/>
  <c r="D34" i="100" s="1"/>
  <c r="B40" i="100"/>
  <c r="B33" i="100"/>
  <c r="D33" i="100" s="1"/>
  <c r="B32" i="100"/>
  <c r="B31" i="100"/>
  <c r="B39" i="100"/>
  <c r="H39" i="100" s="1"/>
  <c r="B38" i="100"/>
  <c r="B37" i="100"/>
  <c r="B30" i="100"/>
  <c r="D30" i="100" s="1"/>
  <c r="B29" i="100"/>
  <c r="B28" i="100"/>
  <c r="D28" i="100" s="1"/>
  <c r="B27" i="100"/>
  <c r="H27" i="100" s="1"/>
  <c r="B26" i="100"/>
  <c r="B25" i="100"/>
  <c r="H25" i="100" s="1"/>
  <c r="B24" i="100"/>
  <c r="B23" i="100"/>
  <c r="B22" i="100"/>
  <c r="H22" i="100" s="1"/>
  <c r="B21" i="100"/>
  <c r="D21" i="100" s="1"/>
  <c r="B20" i="100"/>
  <c r="H20" i="100" s="1"/>
  <c r="B19" i="100"/>
  <c r="H19" i="100" s="1"/>
  <c r="B18" i="100"/>
  <c r="D18" i="100" s="1"/>
  <c r="B17" i="100"/>
  <c r="B16" i="100"/>
  <c r="B15" i="100"/>
  <c r="H15" i="100" s="1"/>
  <c r="B14" i="100"/>
  <c r="D14" i="100" s="1"/>
  <c r="B13" i="100"/>
  <c r="D13" i="100" s="1"/>
  <c r="B12" i="100"/>
  <c r="D12" i="100" s="1"/>
  <c r="B11" i="100"/>
  <c r="B10" i="100"/>
  <c r="D10" i="100" s="1"/>
  <c r="B9" i="100"/>
  <c r="B8" i="100"/>
  <c r="D8" i="100" s="1"/>
  <c r="B7" i="100"/>
  <c r="D7" i="100" s="1"/>
  <c r="E106" i="99"/>
  <c r="E108" i="99"/>
  <c r="E109" i="99"/>
  <c r="E110" i="99"/>
  <c r="E90" i="99"/>
  <c r="E91" i="99"/>
  <c r="E92" i="99"/>
  <c r="E93" i="99"/>
  <c r="E94" i="99"/>
  <c r="E95" i="99"/>
  <c r="E96" i="99"/>
  <c r="E97" i="99"/>
  <c r="E98" i="99"/>
  <c r="E99" i="99"/>
  <c r="E100" i="99"/>
  <c r="E101" i="99"/>
  <c r="E89" i="99"/>
  <c r="E77" i="99"/>
  <c r="E79" i="99"/>
  <c r="E81" i="99"/>
  <c r="E83" i="99"/>
  <c r="E85" i="99"/>
  <c r="E86" i="99"/>
  <c r="E75" i="99"/>
  <c r="E51" i="99"/>
  <c r="E54" i="99"/>
  <c r="E55" i="99"/>
  <c r="E56" i="99"/>
  <c r="E57" i="99"/>
  <c r="E58" i="99"/>
  <c r="E59" i="99"/>
  <c r="E60" i="99"/>
  <c r="E61" i="99"/>
  <c r="E62" i="99"/>
  <c r="E63" i="99"/>
  <c r="E64" i="99"/>
  <c r="E65" i="99"/>
  <c r="E66" i="99"/>
  <c r="E67" i="99"/>
  <c r="E68" i="99"/>
  <c r="E70" i="99"/>
  <c r="E71" i="99"/>
  <c r="E7" i="99"/>
  <c r="B2" i="99"/>
  <c r="D114" i="99" s="1"/>
  <c r="D125" i="99" s="1"/>
  <c r="D122" i="99"/>
  <c r="D119" i="99"/>
  <c r="D118" i="99"/>
  <c r="B110" i="99"/>
  <c r="H110" i="99" s="1"/>
  <c r="B109" i="99"/>
  <c r="D109" i="99" s="1"/>
  <c r="B108" i="99"/>
  <c r="B107" i="99"/>
  <c r="D107" i="99" s="1"/>
  <c r="B106" i="99"/>
  <c r="H106" i="99" s="1"/>
  <c r="B105" i="99"/>
  <c r="D105" i="99" s="1"/>
  <c r="B101" i="99"/>
  <c r="B100" i="99"/>
  <c r="B99" i="99"/>
  <c r="B98" i="99"/>
  <c r="B97" i="99"/>
  <c r="C97" i="99" s="1"/>
  <c r="B96" i="99"/>
  <c r="B95" i="99"/>
  <c r="C95" i="99" s="1"/>
  <c r="B94" i="99"/>
  <c r="F94" i="99" s="1"/>
  <c r="B93" i="99"/>
  <c r="C93" i="99" s="1"/>
  <c r="B92" i="99"/>
  <c r="B91" i="99"/>
  <c r="C91" i="99" s="1"/>
  <c r="B90" i="99"/>
  <c r="B89" i="99"/>
  <c r="C89" i="99" s="1"/>
  <c r="B88" i="99"/>
  <c r="B86" i="99"/>
  <c r="C86" i="99" s="1"/>
  <c r="B85" i="99"/>
  <c r="H85" i="99" s="1"/>
  <c r="B84" i="99"/>
  <c r="C84" i="99" s="1"/>
  <c r="B83" i="99"/>
  <c r="C83" i="99" s="1"/>
  <c r="B82" i="99"/>
  <c r="C82" i="99" s="1"/>
  <c r="B81" i="99"/>
  <c r="C81" i="99" s="1"/>
  <c r="B80" i="99"/>
  <c r="C80" i="99" s="1"/>
  <c r="B79" i="99"/>
  <c r="C79" i="99" s="1"/>
  <c r="B78" i="99"/>
  <c r="C78" i="99" s="1"/>
  <c r="B77" i="99"/>
  <c r="C77" i="99" s="1"/>
  <c r="B76" i="99"/>
  <c r="H76" i="99" s="1"/>
  <c r="B75" i="99"/>
  <c r="C75" i="99" s="1"/>
  <c r="B71" i="99"/>
  <c r="D71" i="99" s="1"/>
  <c r="B70" i="99"/>
  <c r="B69" i="99"/>
  <c r="H69" i="99" s="1"/>
  <c r="B68" i="99"/>
  <c r="B67" i="99"/>
  <c r="H67" i="99" s="1"/>
  <c r="B66" i="99"/>
  <c r="B65" i="99"/>
  <c r="D65" i="99" s="1"/>
  <c r="B64" i="99"/>
  <c r="B63" i="99"/>
  <c r="H63" i="99" s="1"/>
  <c r="B62" i="99"/>
  <c r="H62" i="99" s="1"/>
  <c r="B61" i="99"/>
  <c r="B60" i="99"/>
  <c r="B59" i="99"/>
  <c r="D59" i="99" s="1"/>
  <c r="B58" i="99"/>
  <c r="B57" i="99"/>
  <c r="C57" i="99" s="1"/>
  <c r="B56" i="99"/>
  <c r="D56" i="99" s="1"/>
  <c r="B55" i="99"/>
  <c r="H55" i="99" s="1"/>
  <c r="B54" i="99"/>
  <c r="B53" i="99"/>
  <c r="D53" i="99" s="1"/>
  <c r="B52" i="99"/>
  <c r="H52" i="99" s="1"/>
  <c r="B51" i="99"/>
  <c r="C51" i="99" s="1"/>
  <c r="B50" i="99"/>
  <c r="D50" i="99" s="1"/>
  <c r="B49" i="99"/>
  <c r="H49" i="99" s="1"/>
  <c r="B48" i="99"/>
  <c r="C48" i="99" s="1"/>
  <c r="B44" i="99"/>
  <c r="D44" i="99" s="1"/>
  <c r="B43" i="99"/>
  <c r="D43" i="99" s="1"/>
  <c r="B42" i="99"/>
  <c r="D42" i="99" s="1"/>
  <c r="B41" i="99"/>
  <c r="H41" i="99" s="1"/>
  <c r="B34" i="99"/>
  <c r="D34" i="99" s="1"/>
  <c r="B40" i="99"/>
  <c r="D40" i="99" s="1"/>
  <c r="B33" i="99"/>
  <c r="B32" i="99"/>
  <c r="D32" i="99" s="1"/>
  <c r="B31" i="99"/>
  <c r="B39" i="99"/>
  <c r="H39" i="99" s="1"/>
  <c r="B38" i="99"/>
  <c r="D38" i="99" s="1"/>
  <c r="B37" i="99"/>
  <c r="B30" i="99"/>
  <c r="B29" i="99"/>
  <c r="B28" i="99"/>
  <c r="B27" i="99"/>
  <c r="B26" i="99"/>
  <c r="B25" i="99"/>
  <c r="B24" i="99"/>
  <c r="B23" i="99"/>
  <c r="B22" i="99"/>
  <c r="B21" i="99"/>
  <c r="B20" i="99"/>
  <c r="B19" i="99"/>
  <c r="B18" i="99"/>
  <c r="B17" i="99"/>
  <c r="B16" i="99"/>
  <c r="B15" i="99"/>
  <c r="H15" i="99" s="1"/>
  <c r="B14" i="99"/>
  <c r="B13" i="99"/>
  <c r="B12" i="99"/>
  <c r="B11" i="99"/>
  <c r="H11" i="99" s="1"/>
  <c r="B10" i="99"/>
  <c r="B9" i="99"/>
  <c r="H9" i="99" s="1"/>
  <c r="B8" i="99"/>
  <c r="B7" i="99"/>
  <c r="H7" i="99" s="1"/>
  <c r="E106" i="98"/>
  <c r="E108" i="98"/>
  <c r="E109" i="98"/>
  <c r="E110" i="98"/>
  <c r="E90" i="98"/>
  <c r="E91" i="98"/>
  <c r="E92" i="98"/>
  <c r="E93" i="98"/>
  <c r="E94" i="98"/>
  <c r="E95" i="98"/>
  <c r="E96" i="98"/>
  <c r="E97" i="98"/>
  <c r="E98" i="98"/>
  <c r="E99" i="98"/>
  <c r="E100" i="98"/>
  <c r="E101" i="98"/>
  <c r="E89" i="98"/>
  <c r="E77" i="98"/>
  <c r="E79" i="98"/>
  <c r="E81" i="98"/>
  <c r="E83" i="98"/>
  <c r="E85" i="98"/>
  <c r="E86" i="98"/>
  <c r="E75" i="98"/>
  <c r="E51" i="98"/>
  <c r="E54" i="98"/>
  <c r="E55" i="98"/>
  <c r="E56" i="98"/>
  <c r="E57" i="98"/>
  <c r="E58" i="98"/>
  <c r="E59" i="98"/>
  <c r="E60" i="98"/>
  <c r="E61" i="98"/>
  <c r="E62" i="98"/>
  <c r="E63" i="98"/>
  <c r="E64" i="98"/>
  <c r="E65" i="98"/>
  <c r="E66" i="98"/>
  <c r="E67" i="98"/>
  <c r="E68" i="98"/>
  <c r="E70" i="98"/>
  <c r="E71" i="98"/>
  <c r="E7" i="98"/>
  <c r="B2" i="98"/>
  <c r="D122" i="98"/>
  <c r="D119" i="98"/>
  <c r="D118" i="98"/>
  <c r="B110" i="98"/>
  <c r="D110" i="98" s="1"/>
  <c r="B109" i="98"/>
  <c r="D109" i="98" s="1"/>
  <c r="B108" i="98"/>
  <c r="D108" i="98" s="1"/>
  <c r="B107" i="98"/>
  <c r="B106" i="98"/>
  <c r="H106" i="98" s="1"/>
  <c r="B105" i="98"/>
  <c r="H105" i="98" s="1"/>
  <c r="B101" i="98"/>
  <c r="B100" i="98"/>
  <c r="H100" i="98" s="1"/>
  <c r="B99" i="98"/>
  <c r="H99" i="98" s="1"/>
  <c r="B98" i="98"/>
  <c r="H98" i="98" s="1"/>
  <c r="B97" i="98"/>
  <c r="H97" i="98" s="1"/>
  <c r="B96" i="98"/>
  <c r="H96" i="98" s="1"/>
  <c r="B95" i="98"/>
  <c r="H95" i="98" s="1"/>
  <c r="B94" i="98"/>
  <c r="H94" i="98" s="1"/>
  <c r="B93" i="98"/>
  <c r="C93" i="98" s="1"/>
  <c r="B92" i="98"/>
  <c r="H92" i="98" s="1"/>
  <c r="B91" i="98"/>
  <c r="H91" i="98" s="1"/>
  <c r="B90" i="98"/>
  <c r="H90" i="98" s="1"/>
  <c r="B89" i="98"/>
  <c r="B88" i="98"/>
  <c r="B86" i="98"/>
  <c r="B85" i="98"/>
  <c r="D85" i="98" s="1"/>
  <c r="B84" i="98"/>
  <c r="B83" i="98"/>
  <c r="C83" i="98" s="1"/>
  <c r="B82" i="98"/>
  <c r="H82" i="98" s="1"/>
  <c r="B81" i="98"/>
  <c r="C81" i="98" s="1"/>
  <c r="B80" i="98"/>
  <c r="C80" i="98" s="1"/>
  <c r="B79" i="98"/>
  <c r="D79" i="98" s="1"/>
  <c r="B78" i="98"/>
  <c r="D78" i="98" s="1"/>
  <c r="B77" i="98"/>
  <c r="C77" i="98" s="1"/>
  <c r="B76" i="98"/>
  <c r="D76" i="98" s="1"/>
  <c r="B75" i="98"/>
  <c r="C75" i="98" s="1"/>
  <c r="B71" i="98"/>
  <c r="B70" i="98"/>
  <c r="B69" i="98"/>
  <c r="H69" i="98" s="1"/>
  <c r="B68" i="98"/>
  <c r="H68" i="98" s="1"/>
  <c r="B67" i="98"/>
  <c r="D67" i="98" s="1"/>
  <c r="B66" i="98"/>
  <c r="B65" i="98"/>
  <c r="B64" i="98"/>
  <c r="H64" i="98" s="1"/>
  <c r="B63" i="98"/>
  <c r="B62" i="98"/>
  <c r="B61" i="98"/>
  <c r="H61" i="98" s="1"/>
  <c r="B60" i="98"/>
  <c r="H60" i="98" s="1"/>
  <c r="B59" i="98"/>
  <c r="H59" i="98" s="1"/>
  <c r="B58" i="98"/>
  <c r="H58" i="98" s="1"/>
  <c r="B57" i="98"/>
  <c r="H57" i="98" s="1"/>
  <c r="B56" i="98"/>
  <c r="B55" i="98"/>
  <c r="H55" i="98" s="1"/>
  <c r="B54" i="98"/>
  <c r="H54" i="98" s="1"/>
  <c r="B53" i="98"/>
  <c r="D53" i="98" s="1"/>
  <c r="B52" i="98"/>
  <c r="H52" i="98" s="1"/>
  <c r="B51" i="98"/>
  <c r="B50" i="98"/>
  <c r="D50" i="98" s="1"/>
  <c r="B49" i="98"/>
  <c r="C49" i="98" s="1"/>
  <c r="B48" i="98"/>
  <c r="H48" i="98" s="1"/>
  <c r="B44" i="98"/>
  <c r="D44" i="98" s="1"/>
  <c r="B43" i="98"/>
  <c r="B42" i="98"/>
  <c r="D42" i="98" s="1"/>
  <c r="B41" i="98"/>
  <c r="B34" i="98"/>
  <c r="D34" i="98" s="1"/>
  <c r="B40" i="98"/>
  <c r="B33" i="98"/>
  <c r="D33" i="98" s="1"/>
  <c r="B32" i="98"/>
  <c r="B31" i="98"/>
  <c r="B39" i="98"/>
  <c r="B38" i="98"/>
  <c r="D38" i="98" s="1"/>
  <c r="B37" i="98"/>
  <c r="B30" i="98"/>
  <c r="D30" i="98" s="1"/>
  <c r="B29" i="98"/>
  <c r="H29" i="98" s="1"/>
  <c r="B28" i="98"/>
  <c r="B27" i="98"/>
  <c r="B26" i="98"/>
  <c r="D26" i="98" s="1"/>
  <c r="B25" i="98"/>
  <c r="B24" i="98"/>
  <c r="D24" i="98" s="1"/>
  <c r="B23" i="98"/>
  <c r="H23" i="98" s="1"/>
  <c r="B22" i="98"/>
  <c r="H22" i="98" s="1"/>
  <c r="B21" i="98"/>
  <c r="H21" i="98" s="1"/>
  <c r="B20" i="98"/>
  <c r="H20" i="98" s="1"/>
  <c r="B19" i="98"/>
  <c r="H19" i="98" s="1"/>
  <c r="B18" i="98"/>
  <c r="H18" i="98" s="1"/>
  <c r="B17" i="98"/>
  <c r="H17" i="98" s="1"/>
  <c r="B16" i="98"/>
  <c r="B15" i="98"/>
  <c r="H15" i="98" s="1"/>
  <c r="B14" i="98"/>
  <c r="H14" i="98" s="1"/>
  <c r="B13" i="98"/>
  <c r="H13" i="98" s="1"/>
  <c r="B12" i="98"/>
  <c r="H12" i="98" s="1"/>
  <c r="B11" i="98"/>
  <c r="H11" i="98" s="1"/>
  <c r="B10" i="98"/>
  <c r="H10" i="98" s="1"/>
  <c r="B9" i="98"/>
  <c r="H9" i="98" s="1"/>
  <c r="B8" i="98"/>
  <c r="H8" i="98" s="1"/>
  <c r="B7" i="98"/>
  <c r="H7" i="98" s="1"/>
  <c r="E105" i="40"/>
  <c r="E107" i="98"/>
  <c r="E107" i="99"/>
  <c r="E107" i="100"/>
  <c r="E106" i="101"/>
  <c r="E108" i="102"/>
  <c r="E106" i="105"/>
  <c r="E111" i="107"/>
  <c r="E106" i="109"/>
  <c r="E108" i="110"/>
  <c r="E109" i="113"/>
  <c r="E106" i="116"/>
  <c r="E108" i="101"/>
  <c r="E106" i="40"/>
  <c r="E108" i="40"/>
  <c r="E109" i="40"/>
  <c r="E110" i="40"/>
  <c r="E91" i="40"/>
  <c r="E92" i="40"/>
  <c r="E93" i="40"/>
  <c r="E94" i="40"/>
  <c r="E96" i="40"/>
  <c r="E97" i="40"/>
  <c r="E98" i="40"/>
  <c r="E99" i="40"/>
  <c r="E100" i="40"/>
  <c r="E101" i="40"/>
  <c r="E90" i="40"/>
  <c r="E89" i="40"/>
  <c r="B90" i="40"/>
  <c r="B91" i="40"/>
  <c r="B92" i="40"/>
  <c r="B93" i="40"/>
  <c r="B94" i="40"/>
  <c r="F94" i="40" s="1"/>
  <c r="B95" i="40"/>
  <c r="B96" i="40"/>
  <c r="B97" i="40"/>
  <c r="B98" i="40"/>
  <c r="B99" i="40"/>
  <c r="B100" i="40"/>
  <c r="B101" i="40"/>
  <c r="B89" i="40"/>
  <c r="H89" i="40" s="1"/>
  <c r="B88" i="40"/>
  <c r="E83" i="40"/>
  <c r="E85" i="40"/>
  <c r="E86" i="40"/>
  <c r="E77" i="40"/>
  <c r="E79" i="40"/>
  <c r="E81" i="40"/>
  <c r="E75" i="40"/>
  <c r="B84" i="40"/>
  <c r="B85" i="40"/>
  <c r="B86" i="40"/>
  <c r="B82" i="40"/>
  <c r="B83" i="40"/>
  <c r="B76" i="40"/>
  <c r="D76" i="40" s="1"/>
  <c r="B77" i="40"/>
  <c r="C77" i="40" s="1"/>
  <c r="B78" i="40"/>
  <c r="C78" i="40" s="1"/>
  <c r="B79" i="40"/>
  <c r="C79" i="40" s="1"/>
  <c r="B80" i="40"/>
  <c r="D80" i="40" s="1"/>
  <c r="B81" i="40"/>
  <c r="C81" i="40" s="1"/>
  <c r="E51" i="40"/>
  <c r="E54" i="40"/>
  <c r="E55" i="40"/>
  <c r="E57" i="40"/>
  <c r="E58" i="40"/>
  <c r="E59" i="40"/>
  <c r="E60" i="40"/>
  <c r="E61" i="40"/>
  <c r="E62" i="40"/>
  <c r="E63" i="40"/>
  <c r="E64" i="40"/>
  <c r="E65" i="40"/>
  <c r="E66" i="40"/>
  <c r="E67" i="40"/>
  <c r="E68" i="40"/>
  <c r="E70" i="40"/>
  <c r="E71" i="40"/>
  <c r="E7" i="40"/>
  <c r="E82" i="98"/>
  <c r="E82" i="99"/>
  <c r="E82" i="100"/>
  <c r="E82" i="101"/>
  <c r="E82" i="102"/>
  <c r="E82" i="103"/>
  <c r="E82" i="104"/>
  <c r="E82" i="105"/>
  <c r="E82" i="106"/>
  <c r="E82" i="107"/>
  <c r="E82" i="108"/>
  <c r="E82" i="109"/>
  <c r="E82" i="110"/>
  <c r="E82" i="111"/>
  <c r="E82" i="112"/>
  <c r="E82" i="113"/>
  <c r="E82" i="114"/>
  <c r="E82" i="115"/>
  <c r="E82" i="116"/>
  <c r="E84" i="1"/>
  <c r="F84" i="1" s="1"/>
  <c r="B19" i="24"/>
  <c r="B20" i="24"/>
  <c r="B21" i="24"/>
  <c r="B22" i="24"/>
  <c r="B23" i="24"/>
  <c r="E95" i="40"/>
  <c r="E82" i="40"/>
  <c r="E80" i="1"/>
  <c r="F80" i="1" s="1"/>
  <c r="E79" i="1"/>
  <c r="F79" i="1" s="1"/>
  <c r="E57" i="113"/>
  <c r="E84" i="98"/>
  <c r="E84" i="99"/>
  <c r="E84" i="100"/>
  <c r="E84" i="101"/>
  <c r="E84" i="102"/>
  <c r="E84" i="103"/>
  <c r="E84" i="104"/>
  <c r="E84" i="105"/>
  <c r="E84" i="106"/>
  <c r="E84" i="107"/>
  <c r="E84" i="108"/>
  <c r="E84" i="109"/>
  <c r="E84" i="110"/>
  <c r="E84" i="111"/>
  <c r="E84" i="112"/>
  <c r="E84" i="113"/>
  <c r="E84" i="114"/>
  <c r="E84" i="115"/>
  <c r="E84" i="116"/>
  <c r="E80" i="98"/>
  <c r="E80" i="99"/>
  <c r="E80" i="100"/>
  <c r="E80" i="101"/>
  <c r="E80" i="102"/>
  <c r="E80" i="103"/>
  <c r="E80" i="104"/>
  <c r="E80" i="105"/>
  <c r="E80" i="106"/>
  <c r="E80" i="107"/>
  <c r="E80" i="108"/>
  <c r="E80" i="109"/>
  <c r="E80" i="110"/>
  <c r="E80" i="111"/>
  <c r="E80" i="112"/>
  <c r="E80" i="113"/>
  <c r="E80" i="114"/>
  <c r="E80" i="115"/>
  <c r="E80" i="116"/>
  <c r="E78" i="98"/>
  <c r="E78" i="99"/>
  <c r="E78" i="100"/>
  <c r="E78" i="101"/>
  <c r="E78" i="102"/>
  <c r="E78" i="103"/>
  <c r="E78" i="104"/>
  <c r="E78" i="105"/>
  <c r="E78" i="106"/>
  <c r="E78" i="107"/>
  <c r="E78" i="108"/>
  <c r="E78" i="109"/>
  <c r="E78" i="110"/>
  <c r="E78" i="111"/>
  <c r="E78" i="112"/>
  <c r="E78" i="113"/>
  <c r="E78" i="114"/>
  <c r="E78" i="115"/>
  <c r="E78" i="116"/>
  <c r="E76" i="98"/>
  <c r="E76" i="99"/>
  <c r="E76" i="100"/>
  <c r="E76" i="101"/>
  <c r="E76" i="102"/>
  <c r="E76" i="103"/>
  <c r="E76" i="104"/>
  <c r="E76" i="105"/>
  <c r="E76" i="106"/>
  <c r="E76" i="107"/>
  <c r="E76" i="108"/>
  <c r="E76" i="109"/>
  <c r="E76" i="110"/>
  <c r="E76" i="111"/>
  <c r="E76" i="112"/>
  <c r="E76" i="113"/>
  <c r="E76" i="114"/>
  <c r="E76" i="115"/>
  <c r="E76" i="116"/>
  <c r="E69" i="98"/>
  <c r="E69" i="99"/>
  <c r="E69" i="100"/>
  <c r="E69" i="101"/>
  <c r="E69" i="102"/>
  <c r="E69" i="103"/>
  <c r="E69" i="104"/>
  <c r="E69" i="105"/>
  <c r="E69" i="106"/>
  <c r="E69" i="107"/>
  <c r="E69" i="108"/>
  <c r="E69" i="109"/>
  <c r="E69" i="110"/>
  <c r="E69" i="111"/>
  <c r="E69" i="112"/>
  <c r="E69" i="113"/>
  <c r="E69" i="114"/>
  <c r="E69" i="115"/>
  <c r="E69" i="116"/>
  <c r="E53" i="98"/>
  <c r="E53" i="99"/>
  <c r="E53" i="100"/>
  <c r="E53" i="101"/>
  <c r="E52" i="102"/>
  <c r="E53" i="104"/>
  <c r="E52" i="111"/>
  <c r="E52" i="114"/>
  <c r="E52" i="115"/>
  <c r="E49" i="98"/>
  <c r="E49" i="99"/>
  <c r="E49" i="100"/>
  <c r="E49" i="101"/>
  <c r="E49" i="102"/>
  <c r="E49" i="103"/>
  <c r="E49" i="104"/>
  <c r="E49" i="105"/>
  <c r="E49" i="106"/>
  <c r="E49" i="107"/>
  <c r="E49" i="108"/>
  <c r="E49" i="109"/>
  <c r="E49" i="110"/>
  <c r="E49" i="111"/>
  <c r="E49" i="112"/>
  <c r="E49" i="113"/>
  <c r="E49" i="114"/>
  <c r="E49" i="115"/>
  <c r="E49" i="116"/>
  <c r="E50" i="98"/>
  <c r="E50" i="99"/>
  <c r="E50" i="100"/>
  <c r="E50" i="101"/>
  <c r="E50" i="102"/>
  <c r="E50" i="103"/>
  <c r="E50" i="104"/>
  <c r="E50" i="105"/>
  <c r="E50" i="106"/>
  <c r="E50" i="107"/>
  <c r="E50" i="108"/>
  <c r="E50" i="109"/>
  <c r="E50" i="110"/>
  <c r="E50" i="111"/>
  <c r="E50" i="112"/>
  <c r="E50" i="113"/>
  <c r="E50" i="114"/>
  <c r="E50" i="115"/>
  <c r="E50" i="116"/>
  <c r="E48" i="98"/>
  <c r="E48" i="99"/>
  <c r="E48" i="100"/>
  <c r="E48" i="101"/>
  <c r="E48" i="102"/>
  <c r="E48" i="103"/>
  <c r="E48" i="104"/>
  <c r="E48" i="105"/>
  <c r="E48" i="106"/>
  <c r="E48" i="108"/>
  <c r="E48" i="109"/>
  <c r="E48" i="110"/>
  <c r="E48" i="111"/>
  <c r="E48" i="112"/>
  <c r="E48" i="113"/>
  <c r="E48" i="114"/>
  <c r="E48" i="115"/>
  <c r="E48" i="116"/>
  <c r="E36" i="98"/>
  <c r="I36" i="98" s="1"/>
  <c r="E36" i="102"/>
  <c r="I36" i="102" s="1"/>
  <c r="E36" i="103"/>
  <c r="I36" i="103" s="1"/>
  <c r="E36" i="104"/>
  <c r="I36" i="104" s="1"/>
  <c r="E36" i="106"/>
  <c r="I36" i="106" s="1"/>
  <c r="E36" i="107"/>
  <c r="I36" i="107" s="1"/>
  <c r="E36" i="109"/>
  <c r="I36" i="109" s="1"/>
  <c r="E36" i="110"/>
  <c r="I36" i="110" s="1"/>
  <c r="E36" i="111"/>
  <c r="I36" i="111" s="1"/>
  <c r="E36" i="113"/>
  <c r="I36" i="113" s="1"/>
  <c r="E36" i="114"/>
  <c r="I36" i="114" s="1"/>
  <c r="E36" i="116"/>
  <c r="I36" i="116" s="1"/>
  <c r="E37" i="103"/>
  <c r="E33" i="98"/>
  <c r="E33" i="99"/>
  <c r="E33" i="100"/>
  <c r="E33" i="101"/>
  <c r="E33" i="102"/>
  <c r="E33" i="103"/>
  <c r="E33" i="104"/>
  <c r="E33" i="105"/>
  <c r="E33" i="109"/>
  <c r="E33" i="113"/>
  <c r="E33" i="114"/>
  <c r="E33" i="115"/>
  <c r="E33" i="116"/>
  <c r="E32" i="98"/>
  <c r="E32" i="99"/>
  <c r="E32" i="100"/>
  <c r="E32" i="101"/>
  <c r="E32" i="102"/>
  <c r="E32" i="103"/>
  <c r="E32" i="104"/>
  <c r="E32" i="105"/>
  <c r="E32" i="108"/>
  <c r="E32" i="109"/>
  <c r="E32" i="112"/>
  <c r="E32" i="113"/>
  <c r="E32" i="114"/>
  <c r="E32" i="115"/>
  <c r="E32" i="116"/>
  <c r="E30" i="98"/>
  <c r="E30" i="99"/>
  <c r="E30" i="100"/>
  <c r="E30" i="101"/>
  <c r="E30" i="102"/>
  <c r="E30" i="103"/>
  <c r="E30" i="104"/>
  <c r="E30" i="105"/>
  <c r="E30" i="106"/>
  <c r="E30" i="107"/>
  <c r="E30" i="108"/>
  <c r="E30" i="109"/>
  <c r="E30" i="110"/>
  <c r="E30" i="111"/>
  <c r="E30" i="112"/>
  <c r="E30" i="113"/>
  <c r="E30" i="114"/>
  <c r="E30" i="115"/>
  <c r="E30" i="116"/>
  <c r="E28" i="98"/>
  <c r="E28" i="99"/>
  <c r="E28" i="100"/>
  <c r="E28" i="101"/>
  <c r="E28" i="102"/>
  <c r="E28" i="103"/>
  <c r="E28" i="104"/>
  <c r="E28" i="105"/>
  <c r="E28" i="106"/>
  <c r="E28" i="107"/>
  <c r="E28" i="108"/>
  <c r="E28" i="109"/>
  <c r="E28" i="110"/>
  <c r="E28" i="111"/>
  <c r="E28" i="112"/>
  <c r="E28" i="113"/>
  <c r="E28" i="114"/>
  <c r="E28" i="115"/>
  <c r="E26" i="98"/>
  <c r="E26" i="99"/>
  <c r="E26" i="100"/>
  <c r="E26" i="101"/>
  <c r="E26" i="102"/>
  <c r="E26" i="103"/>
  <c r="E26" i="104"/>
  <c r="E26" i="105"/>
  <c r="E26" i="106"/>
  <c r="E26" i="107"/>
  <c r="E26" i="108"/>
  <c r="E26" i="109"/>
  <c r="E26" i="110"/>
  <c r="E26" i="111"/>
  <c r="E26" i="112"/>
  <c r="E26" i="113"/>
  <c r="E26" i="114"/>
  <c r="E26" i="115"/>
  <c r="E26" i="116"/>
  <c r="E24" i="98"/>
  <c r="E24" i="99"/>
  <c r="E24" i="100"/>
  <c r="E24" i="101"/>
  <c r="E24" i="102"/>
  <c r="E24" i="113"/>
  <c r="E24" i="114"/>
  <c r="E24" i="115"/>
  <c r="E24" i="116"/>
  <c r="E20" i="98"/>
  <c r="E20" i="99"/>
  <c r="E20" i="100"/>
  <c r="E20" i="101"/>
  <c r="E20" i="102"/>
  <c r="E20" i="103"/>
  <c r="E20" i="104"/>
  <c r="E20" i="105"/>
  <c r="E20" i="106"/>
  <c r="E20" i="107"/>
  <c r="E20" i="108"/>
  <c r="E20" i="109"/>
  <c r="E20" i="110"/>
  <c r="E20" i="111"/>
  <c r="E20" i="112"/>
  <c r="E20" i="113"/>
  <c r="E20" i="114"/>
  <c r="E20" i="115"/>
  <c r="E20" i="116"/>
  <c r="E21" i="98"/>
  <c r="E21" i="99"/>
  <c r="E21" i="100"/>
  <c r="E21" i="101"/>
  <c r="E21" i="102"/>
  <c r="E21" i="103"/>
  <c r="E21" i="104"/>
  <c r="E21" i="105"/>
  <c r="E21" i="106"/>
  <c r="E21" i="107"/>
  <c r="E21" i="108"/>
  <c r="E21" i="109"/>
  <c r="E21" i="110"/>
  <c r="E21" i="111"/>
  <c r="E21" i="112"/>
  <c r="E21" i="113"/>
  <c r="E21" i="114"/>
  <c r="E21" i="115"/>
  <c r="E21" i="116"/>
  <c r="E22" i="98"/>
  <c r="E22" i="99"/>
  <c r="E22" i="100"/>
  <c r="E22" i="101"/>
  <c r="E22" i="102"/>
  <c r="E22" i="103"/>
  <c r="E22" i="104"/>
  <c r="E22" i="105"/>
  <c r="E22" i="106"/>
  <c r="E22" i="107"/>
  <c r="E22" i="108"/>
  <c r="E22" i="109"/>
  <c r="E22" i="110"/>
  <c r="E22" i="111"/>
  <c r="E22" i="112"/>
  <c r="E22" i="113"/>
  <c r="E22" i="114"/>
  <c r="E22" i="115"/>
  <c r="E22" i="116"/>
  <c r="E18" i="101"/>
  <c r="E18" i="102"/>
  <c r="E18" i="103"/>
  <c r="E18" i="104"/>
  <c r="E18" i="105"/>
  <c r="E18" i="106"/>
  <c r="E18" i="107"/>
  <c r="E18" i="109"/>
  <c r="E18" i="111"/>
  <c r="E18" i="113"/>
  <c r="E18" i="116"/>
  <c r="E16" i="98"/>
  <c r="E16" i="99"/>
  <c r="E16" i="100"/>
  <c r="E14" i="98"/>
  <c r="E14" i="99"/>
  <c r="E14" i="100"/>
  <c r="E12" i="98"/>
  <c r="E12" i="99"/>
  <c r="E12" i="100"/>
  <c r="E12" i="101"/>
  <c r="E12" i="102"/>
  <c r="E12" i="103"/>
  <c r="E12" i="104"/>
  <c r="E12" i="105"/>
  <c r="E12" i="106"/>
  <c r="E12" i="107"/>
  <c r="E12" i="108"/>
  <c r="E12" i="109"/>
  <c r="E12" i="110"/>
  <c r="E12" i="111"/>
  <c r="E12" i="112"/>
  <c r="E12" i="113"/>
  <c r="E12" i="114"/>
  <c r="E12" i="115"/>
  <c r="E12" i="116"/>
  <c r="E10" i="98"/>
  <c r="E10" i="99"/>
  <c r="E10" i="100"/>
  <c r="E10" i="101"/>
  <c r="E10" i="102"/>
  <c r="E10" i="103"/>
  <c r="E10" i="104"/>
  <c r="E10" i="105"/>
  <c r="E10" i="106"/>
  <c r="E10" i="107"/>
  <c r="E10" i="108"/>
  <c r="E10" i="109"/>
  <c r="E10" i="110"/>
  <c r="E10" i="111"/>
  <c r="E10" i="112"/>
  <c r="E10" i="113"/>
  <c r="E10" i="114"/>
  <c r="E10" i="115"/>
  <c r="E10" i="116"/>
  <c r="E8" i="98"/>
  <c r="E8" i="99"/>
  <c r="E8" i="100"/>
  <c r="E8" i="101"/>
  <c r="E8" i="102"/>
  <c r="E8" i="103"/>
  <c r="E8" i="104"/>
  <c r="E8" i="105"/>
  <c r="E8" i="106"/>
  <c r="E8" i="107"/>
  <c r="E8" i="108"/>
  <c r="E8" i="109"/>
  <c r="E8" i="110"/>
  <c r="E8" i="111"/>
  <c r="E8" i="112"/>
  <c r="E8" i="113"/>
  <c r="E8" i="114"/>
  <c r="E8" i="115"/>
  <c r="E8" i="116"/>
  <c r="E37" i="101" l="1"/>
  <c r="E36" i="101"/>
  <c r="I36" i="101" s="1"/>
  <c r="E37" i="100"/>
  <c r="E36" i="100"/>
  <c r="I36" i="100" s="1"/>
  <c r="E37" i="108"/>
  <c r="E36" i="108"/>
  <c r="I36" i="108" s="1"/>
  <c r="E37" i="99"/>
  <c r="E36" i="99"/>
  <c r="I36" i="99" s="1"/>
  <c r="E37" i="105"/>
  <c r="E36" i="105"/>
  <c r="I36" i="105" s="1"/>
  <c r="E53" i="111"/>
  <c r="E108" i="116"/>
  <c r="E37" i="115"/>
  <c r="I37" i="115" s="1"/>
  <c r="E36" i="115"/>
  <c r="I36" i="115" s="1"/>
  <c r="E37" i="112"/>
  <c r="E36" i="112"/>
  <c r="I36" i="112" s="1"/>
  <c r="I58" i="115"/>
  <c r="I90" i="116"/>
  <c r="I98" i="116"/>
  <c r="I26" i="116"/>
  <c r="H41" i="110"/>
  <c r="D43" i="106"/>
  <c r="H42" i="99"/>
  <c r="I42" i="99" s="1"/>
  <c r="H75" i="98"/>
  <c r="I75" i="98" s="1"/>
  <c r="D108" i="112"/>
  <c r="D8" i="108"/>
  <c r="H38" i="108"/>
  <c r="I38" i="108" s="1"/>
  <c r="D25" i="112"/>
  <c r="I67" i="103"/>
  <c r="C86" i="104"/>
  <c r="H62" i="112"/>
  <c r="I62" i="112" s="1"/>
  <c r="D86" i="104"/>
  <c r="H77" i="98"/>
  <c r="I77" i="98" s="1"/>
  <c r="D38" i="108"/>
  <c r="H59" i="108"/>
  <c r="I59" i="108" s="1"/>
  <c r="C85" i="98"/>
  <c r="D39" i="112"/>
  <c r="D78" i="112"/>
  <c r="D13" i="102"/>
  <c r="I85" i="109"/>
  <c r="C8" i="108"/>
  <c r="C70" i="108"/>
  <c r="C78" i="109"/>
  <c r="C78" i="98"/>
  <c r="C40" i="110"/>
  <c r="C75" i="110"/>
  <c r="D8" i="104"/>
  <c r="H22" i="106"/>
  <c r="I22" i="106" s="1"/>
  <c r="I91" i="115"/>
  <c r="I99" i="115"/>
  <c r="I23" i="105"/>
  <c r="I61" i="111"/>
  <c r="E37" i="102"/>
  <c r="E37" i="114"/>
  <c r="E37" i="98"/>
  <c r="H14" i="108"/>
  <c r="I14" i="108" s="1"/>
  <c r="C90" i="98"/>
  <c r="H40" i="99"/>
  <c r="I40" i="99" s="1"/>
  <c r="H55" i="103"/>
  <c r="I55" i="103" s="1"/>
  <c r="D71" i="104"/>
  <c r="C62" i="108"/>
  <c r="C30" i="112"/>
  <c r="I75" i="114"/>
  <c r="H48" i="103"/>
  <c r="I48" i="103" s="1"/>
  <c r="I38" i="115"/>
  <c r="H82" i="103"/>
  <c r="I82" i="103" s="1"/>
  <c r="C29" i="104"/>
  <c r="D62" i="108"/>
  <c r="D68" i="108"/>
  <c r="C8" i="110"/>
  <c r="C33" i="110"/>
  <c r="C53" i="109"/>
  <c r="H34" i="99"/>
  <c r="I34" i="99" s="1"/>
  <c r="D30" i="110"/>
  <c r="D44" i="110"/>
  <c r="H79" i="110"/>
  <c r="I79" i="110" s="1"/>
  <c r="D30" i="104"/>
  <c r="C55" i="103"/>
  <c r="H7" i="100"/>
  <c r="I7" i="100" s="1"/>
  <c r="D50" i="101"/>
  <c r="I61" i="98"/>
  <c r="H68" i="100"/>
  <c r="I68" i="100" s="1"/>
  <c r="H57" i="103"/>
  <c r="D25" i="106"/>
  <c r="D84" i="106"/>
  <c r="I97" i="108"/>
  <c r="D49" i="109"/>
  <c r="D8" i="110"/>
  <c r="C91" i="110"/>
  <c r="D71" i="111"/>
  <c r="D30" i="112"/>
  <c r="H85" i="114"/>
  <c r="I85" i="114" s="1"/>
  <c r="H91" i="116"/>
  <c r="I91" i="116" s="1"/>
  <c r="H25" i="106"/>
  <c r="I25" i="106" s="1"/>
  <c r="I90" i="108"/>
  <c r="I98" i="108"/>
  <c r="I9" i="110"/>
  <c r="H85" i="98"/>
  <c r="I85" i="98" s="1"/>
  <c r="I67" i="99"/>
  <c r="H12" i="100"/>
  <c r="D60" i="101"/>
  <c r="D66" i="103"/>
  <c r="H10" i="105"/>
  <c r="I10" i="105" s="1"/>
  <c r="D49" i="108"/>
  <c r="H30" i="110"/>
  <c r="I30" i="110" s="1"/>
  <c r="C43" i="110"/>
  <c r="I58" i="112"/>
  <c r="C69" i="114"/>
  <c r="I15" i="115"/>
  <c r="C28" i="115"/>
  <c r="C18" i="105"/>
  <c r="H49" i="108"/>
  <c r="I49" i="108" s="1"/>
  <c r="H17" i="112"/>
  <c r="I17" i="112" s="1"/>
  <c r="H56" i="101"/>
  <c r="I56" i="101" s="1"/>
  <c r="C68" i="104"/>
  <c r="H68" i="112"/>
  <c r="I68" i="112" s="1"/>
  <c r="I99" i="108"/>
  <c r="I56" i="108"/>
  <c r="I90" i="115"/>
  <c r="I98" i="115"/>
  <c r="E37" i="111"/>
  <c r="E37" i="110"/>
  <c r="I19" i="112"/>
  <c r="I62" i="111"/>
  <c r="I25" i="116"/>
  <c r="I34" i="116"/>
  <c r="H30" i="113"/>
  <c r="I30" i="113" s="1"/>
  <c r="H10" i="113"/>
  <c r="I10" i="113" s="1"/>
  <c r="C7" i="107"/>
  <c r="H19" i="107"/>
  <c r="I19" i="107" s="1"/>
  <c r="D7" i="107"/>
  <c r="D62" i="107"/>
  <c r="D33" i="107"/>
  <c r="D80" i="107"/>
  <c r="I93" i="107"/>
  <c r="I101" i="107"/>
  <c r="I51" i="101"/>
  <c r="I15" i="104"/>
  <c r="I23" i="98"/>
  <c r="E53" i="115"/>
  <c r="I25" i="112"/>
  <c r="I77" i="114"/>
  <c r="I11" i="115"/>
  <c r="E37" i="106"/>
  <c r="I37" i="106" s="1"/>
  <c r="E53" i="114"/>
  <c r="I53" i="114" s="1"/>
  <c r="I63" i="110"/>
  <c r="E105" i="100"/>
  <c r="I56" i="103"/>
  <c r="I61" i="108"/>
  <c r="E53" i="102"/>
  <c r="I53" i="102" s="1"/>
  <c r="I11" i="113"/>
  <c r="I59" i="102"/>
  <c r="D66" i="104"/>
  <c r="D79" i="108"/>
  <c r="D50" i="109"/>
  <c r="C82" i="110"/>
  <c r="I56" i="104"/>
  <c r="H77" i="108"/>
  <c r="I77" i="108" s="1"/>
  <c r="D11" i="110"/>
  <c r="C41" i="110"/>
  <c r="C77" i="112"/>
  <c r="C81" i="112"/>
  <c r="D9" i="113"/>
  <c r="C49" i="113"/>
  <c r="D53" i="114"/>
  <c r="I19" i="116"/>
  <c r="G86" i="100"/>
  <c r="H79" i="98"/>
  <c r="I79" i="98" s="1"/>
  <c r="H63" i="100"/>
  <c r="I63" i="100" s="1"/>
  <c r="D56" i="101"/>
  <c r="C30" i="104"/>
  <c r="C33" i="104"/>
  <c r="I19" i="105"/>
  <c r="H80" i="107"/>
  <c r="I80" i="107" s="1"/>
  <c r="H11" i="110"/>
  <c r="I11" i="110" s="1"/>
  <c r="C84" i="111"/>
  <c r="H12" i="112"/>
  <c r="I12" i="112" s="1"/>
  <c r="D28" i="114"/>
  <c r="H78" i="105"/>
  <c r="I78" i="105" s="1"/>
  <c r="I70" i="112"/>
  <c r="H64" i="100"/>
  <c r="I64" i="100" s="1"/>
  <c r="C83" i="101"/>
  <c r="C9" i="104"/>
  <c r="H43" i="105"/>
  <c r="I43" i="105" s="1"/>
  <c r="H19" i="106"/>
  <c r="I19" i="106" s="1"/>
  <c r="D28" i="106"/>
  <c r="C39" i="106"/>
  <c r="D11" i="108"/>
  <c r="H79" i="108"/>
  <c r="I79" i="108" s="1"/>
  <c r="C80" i="109"/>
  <c r="D19" i="110"/>
  <c r="H82" i="110"/>
  <c r="I82" i="110" s="1"/>
  <c r="C63" i="111"/>
  <c r="H67" i="111"/>
  <c r="I67" i="111" s="1"/>
  <c r="D59" i="112"/>
  <c r="C84" i="112"/>
  <c r="H89" i="116"/>
  <c r="I89" i="116" s="1"/>
  <c r="C100" i="98"/>
  <c r="C7" i="105"/>
  <c r="C11" i="106"/>
  <c r="H52" i="107"/>
  <c r="I39" i="112"/>
  <c r="H63" i="114"/>
  <c r="I63" i="114" s="1"/>
  <c r="H108" i="103"/>
  <c r="I107" i="105"/>
  <c r="D39" i="106"/>
  <c r="H11" i="108"/>
  <c r="I11" i="108" s="1"/>
  <c r="D80" i="109"/>
  <c r="D54" i="112"/>
  <c r="H59" i="112"/>
  <c r="I59" i="112" s="1"/>
  <c r="C82" i="114"/>
  <c r="H53" i="99"/>
  <c r="I53" i="99" s="1"/>
  <c r="C8" i="101"/>
  <c r="I13" i="102"/>
  <c r="I54" i="104"/>
  <c r="H17" i="108"/>
  <c r="I17" i="108" s="1"/>
  <c r="D52" i="109"/>
  <c r="C76" i="109"/>
  <c r="I15" i="110"/>
  <c r="D64" i="111"/>
  <c r="D77" i="111"/>
  <c r="C83" i="111"/>
  <c r="H108" i="111"/>
  <c r="H79" i="106"/>
  <c r="I79" i="106" s="1"/>
  <c r="H13" i="107"/>
  <c r="I13" i="107" s="1"/>
  <c r="H85" i="111"/>
  <c r="I85" i="111" s="1"/>
  <c r="H48" i="116"/>
  <c r="I48" i="116" s="1"/>
  <c r="C43" i="106"/>
  <c r="D77" i="108"/>
  <c r="D15" i="110"/>
  <c r="H64" i="111"/>
  <c r="I64" i="111" s="1"/>
  <c r="I90" i="111"/>
  <c r="I95" i="112"/>
  <c r="D111" i="114"/>
  <c r="H25" i="105"/>
  <c r="I25" i="105" s="1"/>
  <c r="H34" i="105"/>
  <c r="I34" i="105" s="1"/>
  <c r="C41" i="105"/>
  <c r="H75" i="105"/>
  <c r="I75" i="105" s="1"/>
  <c r="D86" i="105"/>
  <c r="D81" i="105"/>
  <c r="D49" i="104"/>
  <c r="C59" i="104"/>
  <c r="C79" i="104"/>
  <c r="H8" i="104"/>
  <c r="I8" i="104" s="1"/>
  <c r="H79" i="104"/>
  <c r="I79" i="104" s="1"/>
  <c r="I62" i="103"/>
  <c r="C79" i="103"/>
  <c r="D79" i="103"/>
  <c r="H49" i="102"/>
  <c r="I49" i="102" s="1"/>
  <c r="C55" i="102"/>
  <c r="D51" i="102"/>
  <c r="H56" i="102"/>
  <c r="I56" i="102" s="1"/>
  <c r="D70" i="102"/>
  <c r="H79" i="102"/>
  <c r="I79" i="102" s="1"/>
  <c r="D85" i="102"/>
  <c r="D64" i="102"/>
  <c r="I58" i="102"/>
  <c r="H108" i="102"/>
  <c r="I108" i="102" s="1"/>
  <c r="D22" i="101"/>
  <c r="H69" i="101"/>
  <c r="I69" i="101" s="1"/>
  <c r="H22" i="101"/>
  <c r="I22" i="101" s="1"/>
  <c r="D79" i="101"/>
  <c r="H79" i="101"/>
  <c r="I79" i="101" s="1"/>
  <c r="H53" i="101"/>
  <c r="I53" i="101" s="1"/>
  <c r="C71" i="101"/>
  <c r="H75" i="107"/>
  <c r="I75" i="107" s="1"/>
  <c r="D57" i="107"/>
  <c r="I62" i="107"/>
  <c r="H57" i="107"/>
  <c r="I57" i="107" s="1"/>
  <c r="C28" i="107"/>
  <c r="C58" i="107"/>
  <c r="I60" i="107"/>
  <c r="I23" i="107"/>
  <c r="D58" i="107"/>
  <c r="C75" i="113"/>
  <c r="C50" i="113"/>
  <c r="I42" i="113"/>
  <c r="C81" i="113"/>
  <c r="D14" i="113"/>
  <c r="I43" i="113"/>
  <c r="C77" i="113"/>
  <c r="I41" i="113"/>
  <c r="H84" i="113"/>
  <c r="I84" i="113" s="1"/>
  <c r="H52" i="101"/>
  <c r="C52" i="101"/>
  <c r="H82" i="107"/>
  <c r="I82" i="107" s="1"/>
  <c r="D82" i="107"/>
  <c r="C82" i="107"/>
  <c r="H18" i="110"/>
  <c r="I18" i="110" s="1"/>
  <c r="D18" i="110"/>
  <c r="D20" i="101"/>
  <c r="C76" i="101"/>
  <c r="H81" i="101"/>
  <c r="I81" i="101" s="1"/>
  <c r="D81" i="101"/>
  <c r="H60" i="102"/>
  <c r="I60" i="102" s="1"/>
  <c r="C10" i="103"/>
  <c r="C37" i="104"/>
  <c r="C85" i="104"/>
  <c r="H9" i="105"/>
  <c r="I9" i="105" s="1"/>
  <c r="D9" i="105"/>
  <c r="D14" i="106"/>
  <c r="D12" i="107"/>
  <c r="C86" i="108"/>
  <c r="H51" i="109"/>
  <c r="I51" i="109" s="1"/>
  <c r="D51" i="109"/>
  <c r="C51" i="109"/>
  <c r="H13" i="110"/>
  <c r="I13" i="110" s="1"/>
  <c r="D13" i="110"/>
  <c r="C79" i="111"/>
  <c r="H79" i="111"/>
  <c r="I79" i="111" s="1"/>
  <c r="H18" i="112"/>
  <c r="I18" i="112" s="1"/>
  <c r="D18" i="112"/>
  <c r="C18" i="112"/>
  <c r="D50" i="112"/>
  <c r="H50" i="112"/>
  <c r="I50" i="112" s="1"/>
  <c r="H69" i="100"/>
  <c r="I69" i="100" s="1"/>
  <c r="D69" i="100"/>
  <c r="H14" i="115"/>
  <c r="I14" i="115" s="1"/>
  <c r="D14" i="115"/>
  <c r="C14" i="115"/>
  <c r="H84" i="115"/>
  <c r="I84" i="115" s="1"/>
  <c r="C84" i="115"/>
  <c r="G94" i="116"/>
  <c r="D94" i="116"/>
  <c r="H76" i="101"/>
  <c r="I76" i="101" s="1"/>
  <c r="C61" i="103"/>
  <c r="H61" i="103"/>
  <c r="I61" i="103" s="1"/>
  <c r="D61" i="103"/>
  <c r="H85" i="103"/>
  <c r="I85" i="103" s="1"/>
  <c r="D85" i="103"/>
  <c r="C85" i="103"/>
  <c r="H56" i="98"/>
  <c r="I56" i="98" s="1"/>
  <c r="D56" i="98"/>
  <c r="C56" i="98"/>
  <c r="C94" i="98"/>
  <c r="H101" i="98"/>
  <c r="I101" i="98" s="1"/>
  <c r="C101" i="98"/>
  <c r="H49" i="101"/>
  <c r="I49" i="101" s="1"/>
  <c r="C49" i="101"/>
  <c r="H52" i="103"/>
  <c r="C39" i="104"/>
  <c r="H39" i="104"/>
  <c r="I39" i="104" s="1"/>
  <c r="D39" i="104"/>
  <c r="C56" i="104"/>
  <c r="I41" i="105"/>
  <c r="H108" i="106"/>
  <c r="D108" i="106"/>
  <c r="C29" i="108"/>
  <c r="H29" i="108"/>
  <c r="I29" i="108" s="1"/>
  <c r="C78" i="108"/>
  <c r="D82" i="108"/>
  <c r="H82" i="108"/>
  <c r="I82" i="108" s="1"/>
  <c r="D108" i="110"/>
  <c r="H108" i="110"/>
  <c r="I108" i="110" s="1"/>
  <c r="H8" i="115"/>
  <c r="I8" i="115" s="1"/>
  <c r="C8" i="115"/>
  <c r="D84" i="115"/>
  <c r="H61" i="102"/>
  <c r="I61" i="102" s="1"/>
  <c r="D61" i="102"/>
  <c r="C61" i="102"/>
  <c r="C50" i="98"/>
  <c r="C79" i="98"/>
  <c r="H89" i="98"/>
  <c r="I89" i="98" s="1"/>
  <c r="C89" i="98"/>
  <c r="I39" i="100"/>
  <c r="C53" i="100"/>
  <c r="D17" i="101"/>
  <c r="H17" i="101"/>
  <c r="I17" i="101" s="1"/>
  <c r="C17" i="101"/>
  <c r="C37" i="101"/>
  <c r="D54" i="101"/>
  <c r="H111" i="102"/>
  <c r="I111" i="102" s="1"/>
  <c r="D111" i="102"/>
  <c r="H53" i="103"/>
  <c r="D53" i="103"/>
  <c r="C53" i="103"/>
  <c r="C67" i="103"/>
  <c r="C14" i="104"/>
  <c r="I11" i="105"/>
  <c r="D76" i="106"/>
  <c r="H76" i="106"/>
  <c r="I76" i="106" s="1"/>
  <c r="D78" i="108"/>
  <c r="C15" i="112"/>
  <c r="H15" i="112"/>
  <c r="I15" i="112" s="1"/>
  <c r="D15" i="112"/>
  <c r="H21" i="112"/>
  <c r="I21" i="112" s="1"/>
  <c r="C21" i="112"/>
  <c r="H39" i="114"/>
  <c r="I39" i="114" s="1"/>
  <c r="H84" i="114"/>
  <c r="I84" i="114" s="1"/>
  <c r="C84" i="114"/>
  <c r="D8" i="115"/>
  <c r="C50" i="116"/>
  <c r="H50" i="116"/>
  <c r="I50" i="116" s="1"/>
  <c r="D50" i="116"/>
  <c r="H50" i="98"/>
  <c r="I50" i="98" s="1"/>
  <c r="H81" i="100"/>
  <c r="I81" i="100" s="1"/>
  <c r="H54" i="101"/>
  <c r="I54" i="101" s="1"/>
  <c r="C85" i="102"/>
  <c r="D67" i="103"/>
  <c r="C25" i="107"/>
  <c r="H25" i="107"/>
  <c r="I25" i="107" s="1"/>
  <c r="D59" i="108"/>
  <c r="C68" i="108"/>
  <c r="H67" i="109"/>
  <c r="I67" i="109" s="1"/>
  <c r="H81" i="109"/>
  <c r="I81" i="109" s="1"/>
  <c r="D81" i="109"/>
  <c r="D21" i="110"/>
  <c r="H68" i="111"/>
  <c r="I68" i="111" s="1"/>
  <c r="D21" i="112"/>
  <c r="D79" i="115"/>
  <c r="H79" i="115"/>
  <c r="I79" i="115" s="1"/>
  <c r="H82" i="100"/>
  <c r="I82" i="100" s="1"/>
  <c r="D82" i="100"/>
  <c r="D27" i="101"/>
  <c r="H27" i="101"/>
  <c r="I27" i="101" s="1"/>
  <c r="C27" i="101"/>
  <c r="H111" i="101"/>
  <c r="I111" i="101" s="1"/>
  <c r="D111" i="101"/>
  <c r="C54" i="102"/>
  <c r="D54" i="102"/>
  <c r="H64" i="103"/>
  <c r="I64" i="103" s="1"/>
  <c r="D64" i="103"/>
  <c r="H28" i="110"/>
  <c r="I28" i="110" s="1"/>
  <c r="C28" i="110"/>
  <c r="H52" i="111"/>
  <c r="I52" i="111" s="1"/>
  <c r="D52" i="111"/>
  <c r="H67" i="116"/>
  <c r="I67" i="116" s="1"/>
  <c r="C67" i="116"/>
  <c r="D80" i="104"/>
  <c r="H80" i="104"/>
  <c r="I80" i="104" s="1"/>
  <c r="H51" i="98"/>
  <c r="I51" i="98" s="1"/>
  <c r="D51" i="98"/>
  <c r="C51" i="98"/>
  <c r="D84" i="98"/>
  <c r="H84" i="98"/>
  <c r="I84" i="98" s="1"/>
  <c r="D22" i="100"/>
  <c r="C82" i="100"/>
  <c r="C80" i="102"/>
  <c r="H49" i="103"/>
  <c r="I49" i="103" s="1"/>
  <c r="C49" i="103"/>
  <c r="C64" i="103"/>
  <c r="D19" i="106"/>
  <c r="H22" i="107"/>
  <c r="I22" i="107" s="1"/>
  <c r="C22" i="107"/>
  <c r="C86" i="110"/>
  <c r="D86" i="110"/>
  <c r="H57" i="115"/>
  <c r="I57" i="115" s="1"/>
  <c r="C57" i="115"/>
  <c r="C53" i="116"/>
  <c r="D53" i="116"/>
  <c r="D67" i="116"/>
  <c r="I9" i="112"/>
  <c r="I57" i="114"/>
  <c r="I55" i="99"/>
  <c r="I68" i="103"/>
  <c r="I56" i="107"/>
  <c r="D40" i="110"/>
  <c r="D75" i="110"/>
  <c r="D63" i="111"/>
  <c r="D84" i="111"/>
  <c r="I98" i="111"/>
  <c r="I96" i="98"/>
  <c r="C49" i="99"/>
  <c r="D67" i="99"/>
  <c r="I106" i="99"/>
  <c r="C68" i="101"/>
  <c r="C78" i="101"/>
  <c r="I107" i="101"/>
  <c r="C50" i="102"/>
  <c r="C58" i="102"/>
  <c r="H77" i="102"/>
  <c r="I77" i="102" s="1"/>
  <c r="C13" i="103"/>
  <c r="H18" i="107"/>
  <c r="I18" i="107" s="1"/>
  <c r="D56" i="107"/>
  <c r="H59" i="107"/>
  <c r="I59" i="107" s="1"/>
  <c r="C78" i="107"/>
  <c r="D32" i="108"/>
  <c r="D51" i="108"/>
  <c r="D56" i="108"/>
  <c r="D76" i="108"/>
  <c r="I27" i="109"/>
  <c r="I9" i="113"/>
  <c r="I54" i="113"/>
  <c r="D44" i="116"/>
  <c r="C75" i="101"/>
  <c r="I51" i="102"/>
  <c r="D58" i="102"/>
  <c r="C50" i="103"/>
  <c r="D69" i="103"/>
  <c r="C82" i="103"/>
  <c r="D48" i="104"/>
  <c r="C58" i="104"/>
  <c r="C10" i="105"/>
  <c r="D15" i="105"/>
  <c r="C19" i="110"/>
  <c r="I77" i="110"/>
  <c r="D49" i="111"/>
  <c r="C67" i="111"/>
  <c r="D70" i="111"/>
  <c r="H77" i="111"/>
  <c r="I77" i="111" s="1"/>
  <c r="C82" i="111"/>
  <c r="C12" i="112"/>
  <c r="D22" i="112"/>
  <c r="C58" i="112"/>
  <c r="C65" i="112"/>
  <c r="I55" i="113"/>
  <c r="I27" i="114"/>
  <c r="I40" i="115"/>
  <c r="D75" i="98"/>
  <c r="H78" i="98"/>
  <c r="I78" i="98" s="1"/>
  <c r="I98" i="98"/>
  <c r="D63" i="99"/>
  <c r="H79" i="99"/>
  <c r="I79" i="99" s="1"/>
  <c r="H84" i="99"/>
  <c r="I84" i="99" s="1"/>
  <c r="I67" i="100"/>
  <c r="C50" i="101"/>
  <c r="C53" i="101"/>
  <c r="C60" i="101"/>
  <c r="C51" i="102"/>
  <c r="C62" i="103"/>
  <c r="I107" i="103"/>
  <c r="C31" i="104"/>
  <c r="C54" i="104"/>
  <c r="D82" i="104"/>
  <c r="H86" i="105"/>
  <c r="I86" i="105" s="1"/>
  <c r="I92" i="106"/>
  <c r="C49" i="109"/>
  <c r="D83" i="109"/>
  <c r="I7" i="110"/>
  <c r="H49" i="111"/>
  <c r="I49" i="111" s="1"/>
  <c r="H60" i="111"/>
  <c r="I60" i="111" s="1"/>
  <c r="C25" i="112"/>
  <c r="C62" i="112"/>
  <c r="C51" i="113"/>
  <c r="C55" i="113"/>
  <c r="I61" i="113"/>
  <c r="C82" i="113"/>
  <c r="D27" i="114"/>
  <c r="D38" i="114"/>
  <c r="C48" i="114"/>
  <c r="C75" i="114"/>
  <c r="C81" i="114"/>
  <c r="C85" i="114"/>
  <c r="C38" i="115"/>
  <c r="D49" i="115"/>
  <c r="D21" i="113"/>
  <c r="D55" i="113"/>
  <c r="C83" i="115"/>
  <c r="D107" i="115"/>
  <c r="C34" i="116"/>
  <c r="D48" i="116"/>
  <c r="H70" i="116"/>
  <c r="I70" i="116" s="1"/>
  <c r="C111" i="116"/>
  <c r="H44" i="100"/>
  <c r="I44" i="100" s="1"/>
  <c r="D44" i="100"/>
  <c r="H86" i="111"/>
  <c r="I86" i="111" s="1"/>
  <c r="D86" i="111"/>
  <c r="H85" i="101"/>
  <c r="I85" i="101" s="1"/>
  <c r="D85" i="101"/>
  <c r="H50" i="104"/>
  <c r="I50" i="104" s="1"/>
  <c r="D50" i="104"/>
  <c r="C50" i="104"/>
  <c r="H60" i="104"/>
  <c r="I60" i="104" s="1"/>
  <c r="D60" i="104"/>
  <c r="D21" i="107"/>
  <c r="H21" i="107"/>
  <c r="I21" i="107" s="1"/>
  <c r="H76" i="107"/>
  <c r="I76" i="107" s="1"/>
  <c r="D76" i="107"/>
  <c r="C76" i="107"/>
  <c r="H12" i="110"/>
  <c r="I12" i="110" s="1"/>
  <c r="D12" i="110"/>
  <c r="C55" i="98"/>
  <c r="H78" i="102"/>
  <c r="I78" i="102" s="1"/>
  <c r="D78" i="102"/>
  <c r="C78" i="102"/>
  <c r="D61" i="99"/>
  <c r="H61" i="99"/>
  <c r="I61" i="99" s="1"/>
  <c r="D20" i="100"/>
  <c r="H57" i="100"/>
  <c r="I57" i="100" s="1"/>
  <c r="H28" i="101"/>
  <c r="I28" i="101" s="1"/>
  <c r="D39" i="101"/>
  <c r="C39" i="101"/>
  <c r="H70" i="101"/>
  <c r="I70" i="101" s="1"/>
  <c r="D70" i="101"/>
  <c r="H82" i="101"/>
  <c r="I82" i="101" s="1"/>
  <c r="D82" i="101"/>
  <c r="C52" i="102"/>
  <c r="D106" i="102"/>
  <c r="D75" i="104"/>
  <c r="H75" i="104"/>
  <c r="I75" i="104" s="1"/>
  <c r="C75" i="104"/>
  <c r="C57" i="100"/>
  <c r="D85" i="99"/>
  <c r="H49" i="98"/>
  <c r="I49" i="98" s="1"/>
  <c r="I91" i="98"/>
  <c r="C96" i="98"/>
  <c r="D75" i="99"/>
  <c r="H14" i="100"/>
  <c r="I14" i="100" s="1"/>
  <c r="C54" i="100"/>
  <c r="D24" i="101"/>
  <c r="H39" i="101"/>
  <c r="I39" i="101" s="1"/>
  <c r="D67" i="101"/>
  <c r="C70" i="101"/>
  <c r="C82" i="101"/>
  <c r="D59" i="102"/>
  <c r="H84" i="102"/>
  <c r="I84" i="102" s="1"/>
  <c r="D84" i="102"/>
  <c r="H57" i="104"/>
  <c r="I57" i="104" s="1"/>
  <c r="C57" i="104"/>
  <c r="G82" i="99"/>
  <c r="F86" i="40"/>
  <c r="C52" i="98"/>
  <c r="D39" i="99"/>
  <c r="H51" i="99"/>
  <c r="I51" i="99" s="1"/>
  <c r="H75" i="99"/>
  <c r="I75" i="99" s="1"/>
  <c r="H82" i="99"/>
  <c r="I82" i="99" s="1"/>
  <c r="H54" i="100"/>
  <c r="I54" i="100" s="1"/>
  <c r="H67" i="101"/>
  <c r="I67" i="101" s="1"/>
  <c r="H57" i="102"/>
  <c r="I57" i="102" s="1"/>
  <c r="D57" i="102"/>
  <c r="C84" i="102"/>
  <c r="H77" i="103"/>
  <c r="I77" i="103" s="1"/>
  <c r="C77" i="103"/>
  <c r="D9" i="107"/>
  <c r="C9" i="107"/>
  <c r="H11" i="103"/>
  <c r="I11" i="103" s="1"/>
  <c r="C11" i="103"/>
  <c r="D67" i="112"/>
  <c r="C67" i="112"/>
  <c r="H67" i="98"/>
  <c r="I67" i="98" s="1"/>
  <c r="H55" i="100"/>
  <c r="I55" i="100" s="1"/>
  <c r="C55" i="100"/>
  <c r="C38" i="105"/>
  <c r="H38" i="105"/>
  <c r="I38" i="105" s="1"/>
  <c r="D38" i="105"/>
  <c r="H57" i="101"/>
  <c r="I57" i="101" s="1"/>
  <c r="D57" i="101"/>
  <c r="I99" i="98"/>
  <c r="D69" i="99"/>
  <c r="C76" i="99"/>
  <c r="H42" i="100"/>
  <c r="I42" i="100" s="1"/>
  <c r="D42" i="100"/>
  <c r="D55" i="100"/>
  <c r="D83" i="100"/>
  <c r="D77" i="101"/>
  <c r="H80" i="101"/>
  <c r="I80" i="101" s="1"/>
  <c r="D80" i="101"/>
  <c r="C80" i="101"/>
  <c r="H54" i="102"/>
  <c r="I54" i="102" s="1"/>
  <c r="H58" i="103"/>
  <c r="I58" i="103" s="1"/>
  <c r="D58" i="103"/>
  <c r="D69" i="106"/>
  <c r="H69" i="106"/>
  <c r="I69" i="106" s="1"/>
  <c r="H76" i="98"/>
  <c r="I76" i="98" s="1"/>
  <c r="C76" i="98"/>
  <c r="H53" i="98"/>
  <c r="I53" i="98" s="1"/>
  <c r="C53" i="98"/>
  <c r="C84" i="98"/>
  <c r="I41" i="99"/>
  <c r="D76" i="99"/>
  <c r="D84" i="99"/>
  <c r="I43" i="100"/>
  <c r="D81" i="100"/>
  <c r="D51" i="101"/>
  <c r="C51" i="101"/>
  <c r="H77" i="101"/>
  <c r="I77" i="101" s="1"/>
  <c r="H51" i="103"/>
  <c r="I51" i="103" s="1"/>
  <c r="C51" i="103"/>
  <c r="H26" i="113"/>
  <c r="I26" i="113" s="1"/>
  <c r="D26" i="113"/>
  <c r="H51" i="115"/>
  <c r="I51" i="115" s="1"/>
  <c r="D51" i="115"/>
  <c r="C51" i="115"/>
  <c r="I94" i="98"/>
  <c r="I25" i="100"/>
  <c r="I59" i="100"/>
  <c r="C56" i="103"/>
  <c r="D80" i="103"/>
  <c r="D86" i="103"/>
  <c r="H106" i="103"/>
  <c r="C17" i="104"/>
  <c r="C23" i="104"/>
  <c r="C55" i="104"/>
  <c r="I58" i="104"/>
  <c r="C69" i="104"/>
  <c r="D11" i="105"/>
  <c r="C16" i="105"/>
  <c r="C84" i="105"/>
  <c r="C77" i="106"/>
  <c r="C23" i="107"/>
  <c r="D53" i="107"/>
  <c r="D60" i="107"/>
  <c r="H81" i="107"/>
  <c r="I81" i="107" s="1"/>
  <c r="C81" i="107"/>
  <c r="D58" i="108"/>
  <c r="H58" i="108"/>
  <c r="I58" i="108" s="1"/>
  <c r="H108" i="108"/>
  <c r="I67" i="102"/>
  <c r="D56" i="103"/>
  <c r="D17" i="104"/>
  <c r="D55" i="104"/>
  <c r="H69" i="104"/>
  <c r="I69" i="104" s="1"/>
  <c r="D84" i="105"/>
  <c r="D77" i="106"/>
  <c r="H12" i="108"/>
  <c r="I12" i="108" s="1"/>
  <c r="D12" i="108"/>
  <c r="C12" i="108"/>
  <c r="C58" i="108"/>
  <c r="D84" i="108"/>
  <c r="H63" i="109"/>
  <c r="I63" i="109" s="1"/>
  <c r="D63" i="109"/>
  <c r="H111" i="112"/>
  <c r="I111" i="112" s="1"/>
  <c r="D111" i="112"/>
  <c r="G82" i="98"/>
  <c r="I95" i="98"/>
  <c r="I63" i="99"/>
  <c r="C53" i="102"/>
  <c r="C60" i="102"/>
  <c r="C62" i="102"/>
  <c r="C67" i="102"/>
  <c r="C76" i="102"/>
  <c r="C82" i="102"/>
  <c r="C12" i="103"/>
  <c r="D49" i="103"/>
  <c r="C52" i="103"/>
  <c r="C68" i="103"/>
  <c r="H84" i="103"/>
  <c r="I84" i="103" s="1"/>
  <c r="D111" i="103"/>
  <c r="C22" i="104"/>
  <c r="I29" i="104"/>
  <c r="D58" i="104"/>
  <c r="D61" i="104"/>
  <c r="C12" i="105"/>
  <c r="C25" i="105"/>
  <c r="H11" i="106"/>
  <c r="I11" i="106" s="1"/>
  <c r="C82" i="106"/>
  <c r="H61" i="107"/>
  <c r="I61" i="107" s="1"/>
  <c r="C61" i="107"/>
  <c r="H9" i="108"/>
  <c r="I9" i="108" s="1"/>
  <c r="D9" i="108"/>
  <c r="C33" i="108"/>
  <c r="H29" i="110"/>
  <c r="I29" i="110" s="1"/>
  <c r="D29" i="110"/>
  <c r="C29" i="110"/>
  <c r="H86" i="113"/>
  <c r="I86" i="113" s="1"/>
  <c r="D86" i="113"/>
  <c r="C86" i="113"/>
  <c r="H9" i="115"/>
  <c r="I9" i="115" s="1"/>
  <c r="D9" i="115"/>
  <c r="C9" i="115"/>
  <c r="H68" i="116"/>
  <c r="I68" i="116" s="1"/>
  <c r="C68" i="116"/>
  <c r="I13" i="103"/>
  <c r="H38" i="104"/>
  <c r="I38" i="104" s="1"/>
  <c r="C38" i="104"/>
  <c r="H61" i="104"/>
  <c r="I61" i="104" s="1"/>
  <c r="I90" i="104"/>
  <c r="D82" i="106"/>
  <c r="H79" i="107"/>
  <c r="I79" i="107" s="1"/>
  <c r="D79" i="107"/>
  <c r="C79" i="107"/>
  <c r="D48" i="108"/>
  <c r="H48" i="108"/>
  <c r="I48" i="108" s="1"/>
  <c r="C48" i="108"/>
  <c r="C57" i="109"/>
  <c r="H57" i="109"/>
  <c r="I57" i="109" s="1"/>
  <c r="D57" i="109"/>
  <c r="D53" i="111"/>
  <c r="C53" i="111"/>
  <c r="H107" i="112"/>
  <c r="I107" i="112" s="1"/>
  <c r="D107" i="112"/>
  <c r="I63" i="104"/>
  <c r="I100" i="104"/>
  <c r="D37" i="105"/>
  <c r="C32" i="105"/>
  <c r="D75" i="105"/>
  <c r="C76" i="106"/>
  <c r="D79" i="106"/>
  <c r="C56" i="107"/>
  <c r="H114" i="107"/>
  <c r="I114" i="107" s="1"/>
  <c r="D114" i="107"/>
  <c r="H20" i="108"/>
  <c r="I20" i="108" s="1"/>
  <c r="D20" i="108"/>
  <c r="C75" i="108"/>
  <c r="H84" i="109"/>
  <c r="I84" i="109" s="1"/>
  <c r="D75" i="112"/>
  <c r="C75" i="112"/>
  <c r="H56" i="115"/>
  <c r="I56" i="115" s="1"/>
  <c r="D56" i="115"/>
  <c r="D16" i="110"/>
  <c r="C16" i="110"/>
  <c r="D83" i="110"/>
  <c r="C83" i="110"/>
  <c r="H13" i="112"/>
  <c r="I13" i="112" s="1"/>
  <c r="C13" i="112"/>
  <c r="H31" i="112"/>
  <c r="D31" i="112"/>
  <c r="I97" i="112"/>
  <c r="I64" i="116"/>
  <c r="D9" i="110"/>
  <c r="C80" i="110"/>
  <c r="H50" i="111"/>
  <c r="I50" i="111" s="1"/>
  <c r="D50" i="111"/>
  <c r="H69" i="111"/>
  <c r="I69" i="111" s="1"/>
  <c r="D69" i="111"/>
  <c r="D80" i="111"/>
  <c r="C31" i="112"/>
  <c r="C57" i="112"/>
  <c r="I90" i="112"/>
  <c r="I98" i="112"/>
  <c r="D30" i="115"/>
  <c r="C30" i="115"/>
  <c r="I42" i="116"/>
  <c r="H10" i="110"/>
  <c r="I10" i="110" s="1"/>
  <c r="D10" i="110"/>
  <c r="D80" i="110"/>
  <c r="H81" i="111"/>
  <c r="I81" i="111" s="1"/>
  <c r="D81" i="111"/>
  <c r="C81" i="111"/>
  <c r="H37" i="112"/>
  <c r="D37" i="112"/>
  <c r="H60" i="112"/>
  <c r="I60" i="112" s="1"/>
  <c r="D60" i="112"/>
  <c r="C60" i="112"/>
  <c r="H64" i="114"/>
  <c r="I64" i="114" s="1"/>
  <c r="D64" i="114"/>
  <c r="C19" i="115"/>
  <c r="C82" i="115"/>
  <c r="C42" i="116"/>
  <c r="H49" i="116"/>
  <c r="I49" i="116" s="1"/>
  <c r="D49" i="116"/>
  <c r="C49" i="116"/>
  <c r="C59" i="116"/>
  <c r="I95" i="106"/>
  <c r="I104" i="107"/>
  <c r="D86" i="109"/>
  <c r="C10" i="110"/>
  <c r="D26" i="110"/>
  <c r="H34" i="110"/>
  <c r="I34" i="110" s="1"/>
  <c r="D34" i="110"/>
  <c r="C34" i="110"/>
  <c r="C97" i="110"/>
  <c r="C61" i="111"/>
  <c r="C37" i="112"/>
  <c r="D49" i="113"/>
  <c r="D83" i="113"/>
  <c r="C83" i="113"/>
  <c r="C60" i="114"/>
  <c r="C64" i="114"/>
  <c r="C83" i="114"/>
  <c r="C11" i="115"/>
  <c r="D78" i="115"/>
  <c r="H78" i="115"/>
  <c r="I78" i="115" s="1"/>
  <c r="C78" i="115"/>
  <c r="D82" i="115"/>
  <c r="I43" i="116"/>
  <c r="D59" i="116"/>
  <c r="H59" i="109"/>
  <c r="I59" i="109" s="1"/>
  <c r="D59" i="109"/>
  <c r="I19" i="110"/>
  <c r="H37" i="110"/>
  <c r="I37" i="110" s="1"/>
  <c r="D37" i="110"/>
  <c r="C92" i="110"/>
  <c r="H98" i="110"/>
  <c r="I98" i="110" s="1"/>
  <c r="C98" i="110"/>
  <c r="D61" i="111"/>
  <c r="H78" i="111"/>
  <c r="I78" i="111" s="1"/>
  <c r="D78" i="111"/>
  <c r="H111" i="111"/>
  <c r="I111" i="111" s="1"/>
  <c r="D111" i="111"/>
  <c r="H28" i="112"/>
  <c r="I28" i="112" s="1"/>
  <c r="D28" i="112"/>
  <c r="C48" i="112"/>
  <c r="H85" i="112"/>
  <c r="I85" i="112" s="1"/>
  <c r="D85" i="112"/>
  <c r="C80" i="113"/>
  <c r="H86" i="114"/>
  <c r="I86" i="114" s="1"/>
  <c r="D86" i="114"/>
  <c r="C86" i="114"/>
  <c r="D11" i="115"/>
  <c r="D58" i="115"/>
  <c r="C40" i="116"/>
  <c r="I97" i="106"/>
  <c r="H48" i="109"/>
  <c r="I48" i="109" s="1"/>
  <c r="I40" i="112"/>
  <c r="D49" i="112"/>
  <c r="C49" i="112"/>
  <c r="H15" i="113"/>
  <c r="I15" i="113" s="1"/>
  <c r="D15" i="113"/>
  <c r="D80" i="113"/>
  <c r="H39" i="115"/>
  <c r="I39" i="115" s="1"/>
  <c r="D39" i="115"/>
  <c r="D40" i="116"/>
  <c r="I100" i="116"/>
  <c r="H55" i="109"/>
  <c r="I55" i="109" s="1"/>
  <c r="C55" i="109"/>
  <c r="H82" i="112"/>
  <c r="I82" i="112" s="1"/>
  <c r="D82" i="112"/>
  <c r="H50" i="114"/>
  <c r="I50" i="114" s="1"/>
  <c r="D50" i="114"/>
  <c r="H80" i="115"/>
  <c r="I80" i="115" s="1"/>
  <c r="D80" i="115"/>
  <c r="I91" i="112"/>
  <c r="I99" i="112"/>
  <c r="I27" i="116"/>
  <c r="I95" i="111"/>
  <c r="I11" i="112"/>
  <c r="C69" i="116"/>
  <c r="I17" i="110"/>
  <c r="C27" i="110"/>
  <c r="C79" i="110"/>
  <c r="C81" i="110"/>
  <c r="C60" i="111"/>
  <c r="C62" i="111"/>
  <c r="D11" i="112"/>
  <c r="C20" i="112"/>
  <c r="C26" i="112"/>
  <c r="C53" i="112"/>
  <c r="C56" i="112"/>
  <c r="I38" i="114"/>
  <c r="I29" i="116"/>
  <c r="I44" i="116"/>
  <c r="C85" i="109"/>
  <c r="I107" i="109"/>
  <c r="C21" i="110"/>
  <c r="C24" i="110"/>
  <c r="I97" i="111"/>
  <c r="C23" i="112"/>
  <c r="C32" i="112"/>
  <c r="C50" i="112"/>
  <c r="D53" i="112"/>
  <c r="D56" i="112"/>
  <c r="C68" i="112"/>
  <c r="C71" i="112"/>
  <c r="D77" i="112"/>
  <c r="C86" i="112"/>
  <c r="I94" i="112"/>
  <c r="D41" i="113"/>
  <c r="C48" i="113"/>
  <c r="D54" i="113"/>
  <c r="D75" i="113"/>
  <c r="C84" i="113"/>
  <c r="D48" i="114"/>
  <c r="C57" i="114"/>
  <c r="D82" i="114"/>
  <c r="D106" i="114"/>
  <c r="I17" i="115"/>
  <c r="H31" i="115"/>
  <c r="D57" i="115"/>
  <c r="C79" i="115"/>
  <c r="C81" i="115"/>
  <c r="D34" i="116"/>
  <c r="C70" i="116"/>
  <c r="H96" i="116"/>
  <c r="I96" i="116" s="1"/>
  <c r="D106" i="116"/>
  <c r="H81" i="115"/>
  <c r="I81" i="115" s="1"/>
  <c r="I17" i="116"/>
  <c r="H111" i="116"/>
  <c r="I111" i="116" s="1"/>
  <c r="I37" i="101"/>
  <c r="I31" i="105"/>
  <c r="E53" i="103"/>
  <c r="E52" i="103"/>
  <c r="E107" i="40"/>
  <c r="E111" i="113"/>
  <c r="E108" i="112"/>
  <c r="I108" i="112" s="1"/>
  <c r="E106" i="112"/>
  <c r="E108" i="104"/>
  <c r="E106" i="104"/>
  <c r="I54" i="98"/>
  <c r="I49" i="99"/>
  <c r="I110" i="99"/>
  <c r="E52" i="99"/>
  <c r="I52" i="99" s="1"/>
  <c r="I49" i="109"/>
  <c r="I78" i="109"/>
  <c r="I14" i="110"/>
  <c r="E106" i="110"/>
  <c r="I106" i="110" s="1"/>
  <c r="E37" i="104"/>
  <c r="I37" i="104" s="1"/>
  <c r="I31" i="104"/>
  <c r="E53" i="110"/>
  <c r="E52" i="110"/>
  <c r="N23" i="117"/>
  <c r="N19" i="117"/>
  <c r="N9" i="117"/>
  <c r="N15" i="117"/>
  <c r="N11" i="117"/>
  <c r="N24" i="117"/>
  <c r="N10" i="117"/>
  <c r="N20" i="117"/>
  <c r="N22" i="117"/>
  <c r="N25" i="117"/>
  <c r="N13" i="117"/>
  <c r="N17" i="117"/>
  <c r="N7" i="117"/>
  <c r="N18" i="117"/>
  <c r="N16" i="117"/>
  <c r="N8" i="117"/>
  <c r="N21" i="117"/>
  <c r="N12" i="117"/>
  <c r="N14" i="117"/>
  <c r="E108" i="109"/>
  <c r="E108" i="111"/>
  <c r="E106" i="111"/>
  <c r="E108" i="103"/>
  <c r="E106" i="103"/>
  <c r="I92" i="98"/>
  <c r="E52" i="98"/>
  <c r="I52" i="98" s="1"/>
  <c r="E52" i="100"/>
  <c r="I8" i="101"/>
  <c r="E52" i="101"/>
  <c r="I14" i="102"/>
  <c r="I62" i="102"/>
  <c r="I76" i="102"/>
  <c r="I82" i="102"/>
  <c r="E52" i="104"/>
  <c r="I52" i="104" s="1"/>
  <c r="I37" i="105"/>
  <c r="I28" i="114"/>
  <c r="I20" i="101"/>
  <c r="E53" i="112"/>
  <c r="I53" i="112" s="1"/>
  <c r="E52" i="112"/>
  <c r="I52" i="112" s="1"/>
  <c r="I82" i="98"/>
  <c r="I50" i="101"/>
  <c r="E37" i="109"/>
  <c r="E53" i="109"/>
  <c r="I53" i="109" s="1"/>
  <c r="E52" i="109"/>
  <c r="I52" i="109" s="1"/>
  <c r="E108" i="105"/>
  <c r="I69" i="99"/>
  <c r="I53" i="100"/>
  <c r="I14" i="101"/>
  <c r="E106" i="102"/>
  <c r="I106" i="102" s="1"/>
  <c r="I26" i="105"/>
  <c r="E109" i="107"/>
  <c r="I62" i="108"/>
  <c r="I76" i="108"/>
  <c r="I22" i="112"/>
  <c r="I28" i="115"/>
  <c r="E108" i="114"/>
  <c r="E106" i="114"/>
  <c r="I82" i="111"/>
  <c r="I27" i="100"/>
  <c r="I108" i="101"/>
  <c r="I11" i="102"/>
  <c r="I50" i="103"/>
  <c r="E37" i="113"/>
  <c r="I37" i="113" s="1"/>
  <c r="E53" i="113"/>
  <c r="I53" i="113" s="1"/>
  <c r="E52" i="113"/>
  <c r="I52" i="113" s="1"/>
  <c r="E105" i="98"/>
  <c r="I105" i="98" s="1"/>
  <c r="I7" i="105"/>
  <c r="E53" i="108"/>
  <c r="E52" i="108"/>
  <c r="I52" i="108" s="1"/>
  <c r="I55" i="98"/>
  <c r="E108" i="108"/>
  <c r="E106" i="108"/>
  <c r="I69" i="98"/>
  <c r="I100" i="98"/>
  <c r="I85" i="99"/>
  <c r="I62" i="100"/>
  <c r="I76" i="100"/>
  <c r="I14" i="113"/>
  <c r="I69" i="113"/>
  <c r="I82" i="113"/>
  <c r="I28" i="116"/>
  <c r="E53" i="105"/>
  <c r="E52" i="105"/>
  <c r="E108" i="106"/>
  <c r="E106" i="106"/>
  <c r="E37" i="116"/>
  <c r="I31" i="116"/>
  <c r="E53" i="116"/>
  <c r="I53" i="116" s="1"/>
  <c r="E52" i="116"/>
  <c r="I52" i="116" s="1"/>
  <c r="E37" i="107"/>
  <c r="E53" i="107"/>
  <c r="I53" i="107" s="1"/>
  <c r="E52" i="107"/>
  <c r="E53" i="106"/>
  <c r="E52" i="106"/>
  <c r="E108" i="115"/>
  <c r="E106" i="115"/>
  <c r="I76" i="99"/>
  <c r="E105" i="99"/>
  <c r="I24" i="101"/>
  <c r="I12" i="102"/>
  <c r="I23" i="104"/>
  <c r="I84" i="105"/>
  <c r="I80" i="106"/>
  <c r="I98" i="106"/>
  <c r="I58" i="107"/>
  <c r="I92" i="108"/>
  <c r="I80" i="111"/>
  <c r="I49" i="113"/>
  <c r="I80" i="113"/>
  <c r="I48" i="114"/>
  <c r="I24" i="115"/>
  <c r="I30" i="116"/>
  <c r="I22" i="104"/>
  <c r="I68" i="104"/>
  <c r="I86" i="104"/>
  <c r="I91" i="106"/>
  <c r="I10" i="107"/>
  <c r="I50" i="107"/>
  <c r="I39" i="108"/>
  <c r="I92" i="111"/>
  <c r="I48" i="112"/>
  <c r="I50" i="113"/>
  <c r="I82" i="115"/>
  <c r="I58" i="116"/>
  <c r="I9" i="104"/>
  <c r="I17" i="104"/>
  <c r="I13" i="105"/>
  <c r="I44" i="105"/>
  <c r="I28" i="107"/>
  <c r="I98" i="107"/>
  <c r="I94" i="108"/>
  <c r="I76" i="109"/>
  <c r="I69" i="110"/>
  <c r="I80" i="110"/>
  <c r="I63" i="111"/>
  <c r="I60" i="114"/>
  <c r="I64" i="115"/>
  <c r="I89" i="104"/>
  <c r="I97" i="104"/>
  <c r="I7" i="107"/>
  <c r="I54" i="108"/>
  <c r="I69" i="112"/>
  <c r="I21" i="113"/>
  <c r="I49" i="115"/>
  <c r="I86" i="103"/>
  <c r="I18" i="104"/>
  <c r="I48" i="104"/>
  <c r="I15" i="105"/>
  <c r="I69" i="105"/>
  <c r="I92" i="107"/>
  <c r="I100" i="107"/>
  <c r="I24" i="108"/>
  <c r="I24" i="110"/>
  <c r="I75" i="113"/>
  <c r="I69" i="114"/>
  <c r="I99" i="104"/>
  <c r="I76" i="105"/>
  <c r="I80" i="108"/>
  <c r="I80" i="109"/>
  <c r="I111" i="109"/>
  <c r="I8" i="110"/>
  <c r="I22" i="113"/>
  <c r="I21" i="116"/>
  <c r="I40" i="116"/>
  <c r="I95" i="104"/>
  <c r="I80" i="102"/>
  <c r="I99" i="106"/>
  <c r="I51" i="113"/>
  <c r="I98" i="104"/>
  <c r="I99" i="111"/>
  <c r="I94" i="115"/>
  <c r="I58" i="98"/>
  <c r="I39" i="99"/>
  <c r="F81" i="98"/>
  <c r="D52" i="99"/>
  <c r="D55" i="99"/>
  <c r="H59" i="99"/>
  <c r="I59" i="99" s="1"/>
  <c r="F81" i="99"/>
  <c r="F86" i="99"/>
  <c r="H86" i="99"/>
  <c r="I86" i="99" s="1"/>
  <c r="D19" i="100"/>
  <c r="D23" i="100"/>
  <c r="D37" i="100"/>
  <c r="D41" i="100"/>
  <c r="H75" i="100"/>
  <c r="I75" i="100" s="1"/>
  <c r="C75" i="100"/>
  <c r="D80" i="100"/>
  <c r="D105" i="100"/>
  <c r="D109" i="100"/>
  <c r="D7" i="101"/>
  <c r="H11" i="101"/>
  <c r="I11" i="101" s="1"/>
  <c r="C11" i="101"/>
  <c r="H55" i="101"/>
  <c r="I55" i="101" s="1"/>
  <c r="C55" i="101"/>
  <c r="I21" i="101"/>
  <c r="F86" i="98"/>
  <c r="H26" i="100"/>
  <c r="I26" i="100" s="1"/>
  <c r="H31" i="100"/>
  <c r="H52" i="100"/>
  <c r="D52" i="100"/>
  <c r="D56" i="100"/>
  <c r="G82" i="100"/>
  <c r="C84" i="100"/>
  <c r="I105" i="100"/>
  <c r="D9" i="101"/>
  <c r="C16" i="101"/>
  <c r="C18" i="101"/>
  <c r="C25" i="101"/>
  <c r="C38" i="101"/>
  <c r="C31" i="101"/>
  <c r="G81" i="115"/>
  <c r="G81" i="114"/>
  <c r="G81" i="113"/>
  <c r="G81" i="112"/>
  <c r="G81" i="110"/>
  <c r="G81" i="107"/>
  <c r="G81" i="105"/>
  <c r="G81" i="104"/>
  <c r="G81" i="102"/>
  <c r="D28" i="98"/>
  <c r="D31" i="98"/>
  <c r="D61" i="98"/>
  <c r="D81" i="98"/>
  <c r="C86" i="98"/>
  <c r="I90" i="98"/>
  <c r="C92" i="98"/>
  <c r="G94" i="98"/>
  <c r="C99" i="98"/>
  <c r="D107" i="98"/>
  <c r="D31" i="99"/>
  <c r="D33" i="99"/>
  <c r="D48" i="99"/>
  <c r="D51" i="99"/>
  <c r="C54" i="99"/>
  <c r="D57" i="99"/>
  <c r="D78" i="99"/>
  <c r="D81" i="99"/>
  <c r="D86" i="99"/>
  <c r="H10" i="100"/>
  <c r="I10" i="100" s="1"/>
  <c r="H13" i="100"/>
  <c r="I13" i="100" s="1"/>
  <c r="D16" i="100"/>
  <c r="H23" i="100"/>
  <c r="I23" i="100" s="1"/>
  <c r="D26" i="100"/>
  <c r="D29" i="100"/>
  <c r="H37" i="100"/>
  <c r="I37" i="100" s="1"/>
  <c r="D31" i="100"/>
  <c r="D40" i="100"/>
  <c r="H41" i="100"/>
  <c r="I41" i="100" s="1"/>
  <c r="D50" i="100"/>
  <c r="H50" i="100"/>
  <c r="I50" i="100" s="1"/>
  <c r="C52" i="100"/>
  <c r="C56" i="100"/>
  <c r="D66" i="100"/>
  <c r="H78" i="100"/>
  <c r="I78" i="100" s="1"/>
  <c r="C78" i="100"/>
  <c r="D84" i="100"/>
  <c r="H106" i="100"/>
  <c r="I106" i="100" s="1"/>
  <c r="D106" i="100"/>
  <c r="D110" i="100"/>
  <c r="C9" i="101"/>
  <c r="C14" i="101"/>
  <c r="D16" i="101"/>
  <c r="D18" i="101"/>
  <c r="C23" i="101"/>
  <c r="H23" i="101"/>
  <c r="I23" i="101" s="1"/>
  <c r="D25" i="101"/>
  <c r="H30" i="101"/>
  <c r="I30" i="101" s="1"/>
  <c r="C30" i="101"/>
  <c r="D38" i="101"/>
  <c r="D31" i="101"/>
  <c r="H63" i="101"/>
  <c r="I63" i="101" s="1"/>
  <c r="D63" i="101"/>
  <c r="C63" i="101"/>
  <c r="G82" i="101"/>
  <c r="H10" i="102"/>
  <c r="I10" i="102" s="1"/>
  <c r="D10" i="102"/>
  <c r="G82" i="115"/>
  <c r="G82" i="114"/>
  <c r="G82" i="113"/>
  <c r="G82" i="112"/>
  <c r="G82" i="111"/>
  <c r="G82" i="110"/>
  <c r="G82" i="108"/>
  <c r="G82" i="107"/>
  <c r="G82" i="106"/>
  <c r="G82" i="104"/>
  <c r="G82" i="103"/>
  <c r="G82" i="102"/>
  <c r="G81" i="98"/>
  <c r="D86" i="98"/>
  <c r="H107" i="98"/>
  <c r="I107" i="98" s="1"/>
  <c r="D54" i="99"/>
  <c r="H57" i="99"/>
  <c r="I57" i="99" s="1"/>
  <c r="G81" i="99"/>
  <c r="G86" i="99"/>
  <c r="D11" i="100"/>
  <c r="D17" i="100"/>
  <c r="H24" i="100"/>
  <c r="I24" i="100" s="1"/>
  <c r="H38" i="100"/>
  <c r="I38" i="100" s="1"/>
  <c r="C50" i="100"/>
  <c r="D67" i="100"/>
  <c r="D76" i="100"/>
  <c r="D78" i="100"/>
  <c r="H80" i="100"/>
  <c r="I80" i="100" s="1"/>
  <c r="H84" i="100"/>
  <c r="I84" i="100" s="1"/>
  <c r="H7" i="101"/>
  <c r="I7" i="101" s="1"/>
  <c r="H12" i="101"/>
  <c r="I12" i="101" s="1"/>
  <c r="D12" i="101"/>
  <c r="D14" i="101"/>
  <c r="H18" i="101"/>
  <c r="I18" i="101" s="1"/>
  <c r="C21" i="101"/>
  <c r="D23" i="101"/>
  <c r="H25" i="101"/>
  <c r="I25" i="101" s="1"/>
  <c r="D30" i="101"/>
  <c r="H31" i="101"/>
  <c r="H40" i="101"/>
  <c r="I40" i="101" s="1"/>
  <c r="C40" i="101"/>
  <c r="H58" i="101"/>
  <c r="I58" i="101" s="1"/>
  <c r="C58" i="101"/>
  <c r="I10" i="98"/>
  <c r="D49" i="98"/>
  <c r="D52" i="98"/>
  <c r="D55" i="98"/>
  <c r="D69" i="98"/>
  <c r="D77" i="98"/>
  <c r="D80" i="98"/>
  <c r="H81" i="98"/>
  <c r="I81" i="98" s="1"/>
  <c r="D83" i="98"/>
  <c r="G86" i="98"/>
  <c r="C95" i="98"/>
  <c r="C97" i="98"/>
  <c r="D105" i="98"/>
  <c r="H110" i="98"/>
  <c r="I110" i="98" s="1"/>
  <c r="I11" i="98"/>
  <c r="H38" i="99"/>
  <c r="I38" i="99" s="1"/>
  <c r="H31" i="99"/>
  <c r="D41" i="99"/>
  <c r="H43" i="99"/>
  <c r="I43" i="99" s="1"/>
  <c r="H48" i="99"/>
  <c r="I48" i="99" s="1"/>
  <c r="C50" i="99"/>
  <c r="C53" i="99"/>
  <c r="C56" i="99"/>
  <c r="D77" i="99"/>
  <c r="H78" i="99"/>
  <c r="I78" i="99" s="1"/>
  <c r="D80" i="99"/>
  <c r="H81" i="99"/>
  <c r="I81" i="99" s="1"/>
  <c r="D83" i="99"/>
  <c r="C85" i="99"/>
  <c r="C99" i="99"/>
  <c r="H8" i="100"/>
  <c r="I8" i="100" s="1"/>
  <c r="H11" i="100"/>
  <c r="I11" i="100" s="1"/>
  <c r="H17" i="100"/>
  <c r="I17" i="100" s="1"/>
  <c r="D24" i="100"/>
  <c r="D27" i="100"/>
  <c r="H29" i="100"/>
  <c r="I29" i="100" s="1"/>
  <c r="D38" i="100"/>
  <c r="D32" i="100"/>
  <c r="H40" i="100"/>
  <c r="I40" i="100" s="1"/>
  <c r="H48" i="100"/>
  <c r="I48" i="100" s="1"/>
  <c r="C48" i="100"/>
  <c r="D53" i="100"/>
  <c r="H56" i="100"/>
  <c r="I56" i="100" s="1"/>
  <c r="H70" i="100"/>
  <c r="I70" i="100" s="1"/>
  <c r="C76" i="100"/>
  <c r="C85" i="100"/>
  <c r="H85" i="100"/>
  <c r="I85" i="100" s="1"/>
  <c r="H107" i="100"/>
  <c r="I107" i="100" s="1"/>
  <c r="H110" i="100"/>
  <c r="I110" i="100" s="1"/>
  <c r="H9" i="101"/>
  <c r="I9" i="101" s="1"/>
  <c r="C12" i="101"/>
  <c r="C19" i="101"/>
  <c r="H19" i="101"/>
  <c r="I19" i="101" s="1"/>
  <c r="D21" i="101"/>
  <c r="C26" i="101"/>
  <c r="C28" i="101"/>
  <c r="H38" i="101"/>
  <c r="I38" i="101" s="1"/>
  <c r="C32" i="101"/>
  <c r="D40" i="101"/>
  <c r="D48" i="101"/>
  <c r="D58" i="101"/>
  <c r="H64" i="101"/>
  <c r="I64" i="101" s="1"/>
  <c r="D64" i="101"/>
  <c r="F82" i="98"/>
  <c r="H86" i="98"/>
  <c r="I86" i="98" s="1"/>
  <c r="H54" i="99"/>
  <c r="I54" i="99" s="1"/>
  <c r="F82" i="99"/>
  <c r="H30" i="100"/>
  <c r="I30" i="100" s="1"/>
  <c r="H34" i="100"/>
  <c r="I34" i="100" s="1"/>
  <c r="H79" i="100"/>
  <c r="I79" i="100" s="1"/>
  <c r="D79" i="100"/>
  <c r="C10" i="101"/>
  <c r="H10" i="101"/>
  <c r="I10" i="101" s="1"/>
  <c r="C24" i="101"/>
  <c r="D37" i="101"/>
  <c r="C59" i="101"/>
  <c r="H59" i="101"/>
  <c r="I59" i="101" s="1"/>
  <c r="H61" i="101"/>
  <c r="I61" i="101" s="1"/>
  <c r="C61" i="101"/>
  <c r="C48" i="98"/>
  <c r="C54" i="98"/>
  <c r="C91" i="98"/>
  <c r="D9" i="100"/>
  <c r="D25" i="100"/>
  <c r="D39" i="100"/>
  <c r="D43" i="100"/>
  <c r="H51" i="100"/>
  <c r="I51" i="100" s="1"/>
  <c r="C51" i="100"/>
  <c r="D13" i="101"/>
  <c r="H13" i="101"/>
  <c r="I13" i="101" s="1"/>
  <c r="C15" i="101"/>
  <c r="F86" i="101"/>
  <c r="H86" i="101"/>
  <c r="I86" i="101" s="1"/>
  <c r="G86" i="101"/>
  <c r="D86" i="101"/>
  <c r="C86" i="101"/>
  <c r="H106" i="101"/>
  <c r="I106" i="101" s="1"/>
  <c r="D106" i="101"/>
  <c r="G86" i="113"/>
  <c r="G86" i="111"/>
  <c r="G86" i="108"/>
  <c r="G86" i="105"/>
  <c r="G86" i="107"/>
  <c r="G86" i="104"/>
  <c r="C57" i="98"/>
  <c r="D59" i="98"/>
  <c r="C82" i="98"/>
  <c r="F82" i="40"/>
  <c r="D48" i="98"/>
  <c r="D54" i="98"/>
  <c r="D57" i="98"/>
  <c r="H80" i="98"/>
  <c r="I80" i="98" s="1"/>
  <c r="D82" i="98"/>
  <c r="C98" i="98"/>
  <c r="D106" i="98"/>
  <c r="H44" i="99"/>
  <c r="I44" i="99" s="1"/>
  <c r="D49" i="99"/>
  <c r="H50" i="99"/>
  <c r="I50" i="99" s="1"/>
  <c r="C52" i="99"/>
  <c r="C55" i="99"/>
  <c r="H56" i="99"/>
  <c r="I56" i="99" s="1"/>
  <c r="H77" i="99"/>
  <c r="I77" i="99" s="1"/>
  <c r="D79" i="99"/>
  <c r="H80" i="99"/>
  <c r="I80" i="99" s="1"/>
  <c r="D82" i="99"/>
  <c r="C101" i="99"/>
  <c r="H9" i="100"/>
  <c r="I9" i="100" s="1"/>
  <c r="D15" i="100"/>
  <c r="H18" i="100"/>
  <c r="I18" i="100" s="1"/>
  <c r="H21" i="100"/>
  <c r="I21" i="100" s="1"/>
  <c r="H28" i="100"/>
  <c r="I28" i="100" s="1"/>
  <c r="H49" i="100"/>
  <c r="I49" i="100" s="1"/>
  <c r="D49" i="100"/>
  <c r="D51" i="100"/>
  <c r="D71" i="100"/>
  <c r="C77" i="100"/>
  <c r="H77" i="100"/>
  <c r="I77" i="100" s="1"/>
  <c r="G81" i="100"/>
  <c r="F86" i="100"/>
  <c r="H86" i="100"/>
  <c r="I86" i="100" s="1"/>
  <c r="C86" i="100"/>
  <c r="D108" i="100"/>
  <c r="C13" i="101"/>
  <c r="D15" i="101"/>
  <c r="C20" i="101"/>
  <c r="H26" i="101"/>
  <c r="I26" i="101" s="1"/>
  <c r="C29" i="101"/>
  <c r="H29" i="101"/>
  <c r="I29" i="101" s="1"/>
  <c r="C33" i="101"/>
  <c r="H48" i="101"/>
  <c r="I48" i="101" s="1"/>
  <c r="C62" i="101"/>
  <c r="H62" i="101"/>
  <c r="I62" i="101" s="1"/>
  <c r="F81" i="102"/>
  <c r="D81" i="103"/>
  <c r="H14" i="104"/>
  <c r="I14" i="104" s="1"/>
  <c r="D18" i="104"/>
  <c r="C18" i="104"/>
  <c r="F81" i="101"/>
  <c r="D110" i="101"/>
  <c r="D9" i="102"/>
  <c r="D42" i="102"/>
  <c r="C48" i="102"/>
  <c r="C63" i="102"/>
  <c r="C66" i="102"/>
  <c r="C69" i="102"/>
  <c r="C75" i="102"/>
  <c r="C81" i="102"/>
  <c r="F86" i="102"/>
  <c r="D109" i="102"/>
  <c r="H51" i="104"/>
  <c r="I51" i="104" s="1"/>
  <c r="C51" i="104"/>
  <c r="H62" i="104"/>
  <c r="I62" i="104" s="1"/>
  <c r="C62" i="104"/>
  <c r="F81" i="100"/>
  <c r="C81" i="101"/>
  <c r="C84" i="101"/>
  <c r="D108" i="101"/>
  <c r="H9" i="102"/>
  <c r="I9" i="102" s="1"/>
  <c r="D12" i="102"/>
  <c r="D48" i="102"/>
  <c r="C59" i="102"/>
  <c r="D63" i="102"/>
  <c r="D66" i="102"/>
  <c r="D69" i="102"/>
  <c r="D75" i="102"/>
  <c r="D81" i="102"/>
  <c r="C86" i="102"/>
  <c r="D107" i="102"/>
  <c r="I70" i="102"/>
  <c r="C9" i="103"/>
  <c r="C54" i="103"/>
  <c r="D60" i="103"/>
  <c r="D63" i="103"/>
  <c r="D68" i="103"/>
  <c r="D76" i="103"/>
  <c r="C78" i="103"/>
  <c r="C80" i="103"/>
  <c r="D107" i="103"/>
  <c r="I80" i="103"/>
  <c r="D12" i="104"/>
  <c r="C12" i="104"/>
  <c r="D21" i="104"/>
  <c r="C21" i="104"/>
  <c r="H26" i="104"/>
  <c r="I26" i="104" s="1"/>
  <c r="C26" i="104"/>
  <c r="D41" i="104"/>
  <c r="D51" i="104"/>
  <c r="D62" i="104"/>
  <c r="D65" i="103"/>
  <c r="H10" i="104"/>
  <c r="I10" i="104" s="1"/>
  <c r="D10" i="104"/>
  <c r="I61" i="100"/>
  <c r="D8" i="101"/>
  <c r="D49" i="101"/>
  <c r="D52" i="101"/>
  <c r="D66" i="101"/>
  <c r="D69" i="101"/>
  <c r="D75" i="101"/>
  <c r="D78" i="101"/>
  <c r="H7" i="102"/>
  <c r="I7" i="102" s="1"/>
  <c r="H48" i="102"/>
  <c r="I48" i="102" s="1"/>
  <c r="D50" i="102"/>
  <c r="D53" i="102"/>
  <c r="D56" i="102"/>
  <c r="D62" i="102"/>
  <c r="C65" i="102"/>
  <c r="C68" i="102"/>
  <c r="C71" i="102"/>
  <c r="H75" i="102"/>
  <c r="I75" i="102" s="1"/>
  <c r="D77" i="102"/>
  <c r="D80" i="102"/>
  <c r="H81" i="102"/>
  <c r="I81" i="102" s="1"/>
  <c r="D83" i="102"/>
  <c r="D110" i="102"/>
  <c r="I64" i="102"/>
  <c r="C7" i="103"/>
  <c r="D20" i="103"/>
  <c r="D26" i="103"/>
  <c r="D31" i="103"/>
  <c r="D42" i="103"/>
  <c r="D48" i="103"/>
  <c r="D51" i="103"/>
  <c r="D57" i="103"/>
  <c r="C59" i="103"/>
  <c r="H60" i="103"/>
  <c r="I60" i="103" s="1"/>
  <c r="D62" i="103"/>
  <c r="H63" i="103"/>
  <c r="I63" i="103" s="1"/>
  <c r="C65" i="103"/>
  <c r="C70" i="103"/>
  <c r="H76" i="103"/>
  <c r="I76" i="103" s="1"/>
  <c r="H78" i="103"/>
  <c r="I78" i="103" s="1"/>
  <c r="D84" i="103"/>
  <c r="F86" i="103"/>
  <c r="G86" i="103"/>
  <c r="C86" i="103"/>
  <c r="C10" i="104"/>
  <c r="H12" i="104"/>
  <c r="I12" i="104" s="1"/>
  <c r="D15" i="104"/>
  <c r="C15" i="104"/>
  <c r="H19" i="104"/>
  <c r="I19" i="104" s="1"/>
  <c r="C19" i="104"/>
  <c r="H21" i="104"/>
  <c r="I21" i="104" s="1"/>
  <c r="D24" i="104"/>
  <c r="H24" i="104"/>
  <c r="I24" i="104" s="1"/>
  <c r="D27" i="104"/>
  <c r="H27" i="104"/>
  <c r="I27" i="104" s="1"/>
  <c r="G81" i="101"/>
  <c r="H84" i="101"/>
  <c r="I84" i="101" s="1"/>
  <c r="H63" i="102"/>
  <c r="I63" i="102" s="1"/>
  <c r="D65" i="102"/>
  <c r="D68" i="102"/>
  <c r="H69" i="102"/>
  <c r="I69" i="102" s="1"/>
  <c r="D71" i="102"/>
  <c r="F82" i="102"/>
  <c r="G86" i="102"/>
  <c r="D59" i="103"/>
  <c r="D70" i="103"/>
  <c r="H75" i="103"/>
  <c r="I75" i="103" s="1"/>
  <c r="D75" i="103"/>
  <c r="H13" i="104"/>
  <c r="I13" i="104" s="1"/>
  <c r="D13" i="104"/>
  <c r="H53" i="104"/>
  <c r="I53" i="104" s="1"/>
  <c r="D53" i="104"/>
  <c r="C53" i="104"/>
  <c r="H86" i="102"/>
  <c r="I86" i="102" s="1"/>
  <c r="H54" i="103"/>
  <c r="I54" i="103" s="1"/>
  <c r="F81" i="103"/>
  <c r="G81" i="103"/>
  <c r="H11" i="104"/>
  <c r="I11" i="104" s="1"/>
  <c r="H20" i="104"/>
  <c r="I20" i="104" s="1"/>
  <c r="F82" i="100"/>
  <c r="D65" i="101"/>
  <c r="D68" i="101"/>
  <c r="F82" i="101"/>
  <c r="C85" i="101"/>
  <c r="D107" i="101"/>
  <c r="H8" i="102"/>
  <c r="I8" i="102" s="1"/>
  <c r="D11" i="102"/>
  <c r="D17" i="102"/>
  <c r="D21" i="102"/>
  <c r="D23" i="102"/>
  <c r="D27" i="102"/>
  <c r="D37" i="102"/>
  <c r="D32" i="102"/>
  <c r="D49" i="102"/>
  <c r="D52" i="102"/>
  <c r="D55" i="102"/>
  <c r="C64" i="102"/>
  <c r="D67" i="102"/>
  <c r="H68" i="102"/>
  <c r="I68" i="102" s="1"/>
  <c r="C70" i="102"/>
  <c r="D76" i="102"/>
  <c r="D79" i="102"/>
  <c r="D82" i="102"/>
  <c r="C8" i="103"/>
  <c r="D50" i="103"/>
  <c r="C58" i="103"/>
  <c r="H59" i="103"/>
  <c r="I59" i="103" s="1"/>
  <c r="H69" i="103"/>
  <c r="I69" i="103" s="1"/>
  <c r="H70" i="103"/>
  <c r="I70" i="103" s="1"/>
  <c r="C81" i="103"/>
  <c r="C83" i="103"/>
  <c r="H7" i="104"/>
  <c r="I7" i="104" s="1"/>
  <c r="D7" i="104"/>
  <c r="C11" i="104"/>
  <c r="D16" i="104"/>
  <c r="C20" i="104"/>
  <c r="H25" i="104"/>
  <c r="I25" i="104" s="1"/>
  <c r="D25" i="104"/>
  <c r="C25" i="104"/>
  <c r="D28" i="104"/>
  <c r="C28" i="104"/>
  <c r="C48" i="104"/>
  <c r="D22" i="104"/>
  <c r="D23" i="104"/>
  <c r="D29" i="104"/>
  <c r="D38" i="104"/>
  <c r="D54" i="104"/>
  <c r="D57" i="104"/>
  <c r="D65" i="104"/>
  <c r="D68" i="104"/>
  <c r="D81" i="104"/>
  <c r="C83" i="104"/>
  <c r="C11" i="105"/>
  <c r="D13" i="105"/>
  <c r="C15" i="105"/>
  <c r="C37" i="105"/>
  <c r="H40" i="105"/>
  <c r="I40" i="105" s="1"/>
  <c r="D66" i="105"/>
  <c r="H70" i="105"/>
  <c r="I70" i="105" s="1"/>
  <c r="C78" i="104"/>
  <c r="D8" i="105"/>
  <c r="H17" i="105"/>
  <c r="I17" i="105" s="1"/>
  <c r="C17" i="105"/>
  <c r="D22" i="105"/>
  <c r="C22" i="105"/>
  <c r="D29" i="105"/>
  <c r="C29" i="105"/>
  <c r="C39" i="105"/>
  <c r="H80" i="105"/>
  <c r="I80" i="105" s="1"/>
  <c r="C80" i="105"/>
  <c r="D71" i="103"/>
  <c r="D77" i="103"/>
  <c r="F82" i="103"/>
  <c r="D9" i="104"/>
  <c r="D37" i="104"/>
  <c r="D31" i="104"/>
  <c r="D40" i="104"/>
  <c r="D56" i="104"/>
  <c r="D59" i="104"/>
  <c r="C64" i="104"/>
  <c r="C67" i="104"/>
  <c r="C70" i="104"/>
  <c r="D76" i="104"/>
  <c r="D78" i="104"/>
  <c r="D85" i="104"/>
  <c r="I101" i="104"/>
  <c r="H108" i="104"/>
  <c r="H111" i="104"/>
  <c r="I111" i="104" s="1"/>
  <c r="C8" i="105"/>
  <c r="D17" i="105"/>
  <c r="H27" i="105"/>
  <c r="I27" i="105" s="1"/>
  <c r="D27" i="105"/>
  <c r="D39" i="105"/>
  <c r="D40" i="105"/>
  <c r="D62" i="105"/>
  <c r="D67" i="105"/>
  <c r="D80" i="105"/>
  <c r="H40" i="104"/>
  <c r="I40" i="104" s="1"/>
  <c r="D64" i="104"/>
  <c r="D67" i="104"/>
  <c r="D70" i="104"/>
  <c r="H76" i="104"/>
  <c r="I76" i="104" s="1"/>
  <c r="F82" i="104"/>
  <c r="H82" i="104"/>
  <c r="I82" i="104" s="1"/>
  <c r="H106" i="104"/>
  <c r="D109" i="104"/>
  <c r="H12" i="105"/>
  <c r="I12" i="105" s="1"/>
  <c r="H18" i="105"/>
  <c r="I18" i="105" s="1"/>
  <c r="H20" i="105"/>
  <c r="I20" i="105" s="1"/>
  <c r="C20" i="105"/>
  <c r="D23" i="105"/>
  <c r="C23" i="105"/>
  <c r="H39" i="105"/>
  <c r="I39" i="105" s="1"/>
  <c r="H42" i="105"/>
  <c r="I42" i="105" s="1"/>
  <c r="D42" i="105"/>
  <c r="D44" i="105"/>
  <c r="C44" i="105"/>
  <c r="H67" i="105"/>
  <c r="I67" i="105" s="1"/>
  <c r="H70" i="104"/>
  <c r="I70" i="104" s="1"/>
  <c r="D84" i="104"/>
  <c r="H8" i="105"/>
  <c r="I8" i="105" s="1"/>
  <c r="C14" i="105"/>
  <c r="H22" i="105"/>
  <c r="I22" i="105" s="1"/>
  <c r="H29" i="105"/>
  <c r="I29" i="105" s="1"/>
  <c r="C52" i="104"/>
  <c r="C63" i="104"/>
  <c r="H64" i="104"/>
  <c r="I64" i="104" s="1"/>
  <c r="H67" i="104"/>
  <c r="I67" i="104" s="1"/>
  <c r="C77" i="104"/>
  <c r="H78" i="104"/>
  <c r="I78" i="104" s="1"/>
  <c r="C84" i="104"/>
  <c r="I28" i="104"/>
  <c r="D14" i="105"/>
  <c r="H21" i="105"/>
  <c r="I21" i="105" s="1"/>
  <c r="H28" i="105"/>
  <c r="I28" i="105" s="1"/>
  <c r="H30" i="105"/>
  <c r="I30" i="105" s="1"/>
  <c r="C30" i="105"/>
  <c r="C31" i="105"/>
  <c r="C32" i="104"/>
  <c r="C49" i="104"/>
  <c r="D52" i="104"/>
  <c r="C60" i="104"/>
  <c r="D63" i="104"/>
  <c r="D77" i="104"/>
  <c r="D107" i="104"/>
  <c r="D110" i="104"/>
  <c r="D7" i="105"/>
  <c r="C9" i="105"/>
  <c r="H14" i="105"/>
  <c r="I14" i="105" s="1"/>
  <c r="C21" i="105"/>
  <c r="H24" i="105"/>
  <c r="I24" i="105" s="1"/>
  <c r="D24" i="105"/>
  <c r="C28" i="105"/>
  <c r="D30" i="105"/>
  <c r="D31" i="105"/>
  <c r="D60" i="105"/>
  <c r="H85" i="105"/>
  <c r="I85" i="105" s="1"/>
  <c r="D85" i="105"/>
  <c r="C85" i="105"/>
  <c r="F81" i="104"/>
  <c r="C81" i="104"/>
  <c r="C13" i="105"/>
  <c r="D19" i="105"/>
  <c r="C19" i="105"/>
  <c r="D26" i="105"/>
  <c r="C26" i="105"/>
  <c r="D85" i="106"/>
  <c r="D10" i="107"/>
  <c r="D16" i="107"/>
  <c r="H27" i="107"/>
  <c r="I27" i="107" s="1"/>
  <c r="D30" i="107"/>
  <c r="D41" i="107"/>
  <c r="H64" i="107"/>
  <c r="I64" i="107" s="1"/>
  <c r="D83" i="107"/>
  <c r="C83" i="107"/>
  <c r="H7" i="108"/>
  <c r="I7" i="108" s="1"/>
  <c r="C7" i="108"/>
  <c r="C83" i="105"/>
  <c r="D110" i="105"/>
  <c r="C12" i="107"/>
  <c r="C15" i="107"/>
  <c r="C18" i="107"/>
  <c r="C21" i="107"/>
  <c r="C27" i="107"/>
  <c r="C60" i="107"/>
  <c r="C62" i="107"/>
  <c r="C64" i="107"/>
  <c r="D71" i="107"/>
  <c r="F86" i="107"/>
  <c r="C86" i="107"/>
  <c r="D113" i="107"/>
  <c r="D7" i="108"/>
  <c r="D18" i="108"/>
  <c r="C18" i="108"/>
  <c r="H18" i="108"/>
  <c r="I18" i="108" s="1"/>
  <c r="H25" i="108"/>
  <c r="I25" i="108" s="1"/>
  <c r="D25" i="108"/>
  <c r="C25" i="108"/>
  <c r="F81" i="106"/>
  <c r="H24" i="107"/>
  <c r="I24" i="107" s="1"/>
  <c r="H29" i="107"/>
  <c r="I29" i="107" s="1"/>
  <c r="D29" i="107"/>
  <c r="D37" i="107"/>
  <c r="H39" i="107"/>
  <c r="I39" i="107" s="1"/>
  <c r="D32" i="107"/>
  <c r="H49" i="107"/>
  <c r="I49" i="107" s="1"/>
  <c r="I97" i="107"/>
  <c r="H10" i="108"/>
  <c r="I10" i="108" s="1"/>
  <c r="C10" i="108"/>
  <c r="D15" i="108"/>
  <c r="C15" i="108"/>
  <c r="H15" i="108"/>
  <c r="I15" i="108" s="1"/>
  <c r="D77" i="105"/>
  <c r="F82" i="105"/>
  <c r="H108" i="105"/>
  <c r="C10" i="106"/>
  <c r="C18" i="106"/>
  <c r="C24" i="106"/>
  <c r="C38" i="106"/>
  <c r="C42" i="106"/>
  <c r="C51" i="106"/>
  <c r="C56" i="106"/>
  <c r="D60" i="106"/>
  <c r="C75" i="106"/>
  <c r="C78" i="106"/>
  <c r="C81" i="106"/>
  <c r="F86" i="106"/>
  <c r="D111" i="106"/>
  <c r="C24" i="107"/>
  <c r="C29" i="107"/>
  <c r="C37" i="107"/>
  <c r="C39" i="107"/>
  <c r="C32" i="107"/>
  <c r="D40" i="107"/>
  <c r="C49" i="107"/>
  <c r="H51" i="107"/>
  <c r="I51" i="107" s="1"/>
  <c r="C51" i="107"/>
  <c r="C53" i="107"/>
  <c r="H69" i="107"/>
  <c r="I69" i="107" s="1"/>
  <c r="C69" i="107"/>
  <c r="H86" i="107"/>
  <c r="I86" i="107" s="1"/>
  <c r="D10" i="108"/>
  <c r="C16" i="108"/>
  <c r="D10" i="106"/>
  <c r="D18" i="106"/>
  <c r="D24" i="106"/>
  <c r="D38" i="106"/>
  <c r="D42" i="106"/>
  <c r="D75" i="106"/>
  <c r="D78" i="106"/>
  <c r="D81" i="106"/>
  <c r="H111" i="106"/>
  <c r="I111" i="106" s="1"/>
  <c r="D24" i="107"/>
  <c r="D26" i="107"/>
  <c r="D39" i="107"/>
  <c r="D49" i="107"/>
  <c r="D65" i="107"/>
  <c r="H67" i="107"/>
  <c r="I67" i="107" s="1"/>
  <c r="D67" i="107"/>
  <c r="H13" i="108"/>
  <c r="I13" i="108" s="1"/>
  <c r="C13" i="108"/>
  <c r="D16" i="108"/>
  <c r="F86" i="104"/>
  <c r="I91" i="104"/>
  <c r="D33" i="105"/>
  <c r="D41" i="105"/>
  <c r="H68" i="105"/>
  <c r="I68" i="105" s="1"/>
  <c r="D71" i="105"/>
  <c r="C76" i="105"/>
  <c r="H77" i="105"/>
  <c r="I77" i="105" s="1"/>
  <c r="D79" i="105"/>
  <c r="D82" i="105"/>
  <c r="H106" i="105"/>
  <c r="I106" i="105" s="1"/>
  <c r="D15" i="106"/>
  <c r="D29" i="106"/>
  <c r="D40" i="106"/>
  <c r="D70" i="106"/>
  <c r="C80" i="106"/>
  <c r="G81" i="106"/>
  <c r="C83" i="106"/>
  <c r="H84" i="106"/>
  <c r="I84" i="106" s="1"/>
  <c r="D86" i="106"/>
  <c r="H106" i="106"/>
  <c r="D109" i="106"/>
  <c r="C8" i="107"/>
  <c r="H9" i="107"/>
  <c r="I9" i="107" s="1"/>
  <c r="D11" i="107"/>
  <c r="D14" i="107"/>
  <c r="H15" i="107"/>
  <c r="I15" i="107" s="1"/>
  <c r="D17" i="107"/>
  <c r="D20" i="107"/>
  <c r="C26" i="107"/>
  <c r="H40" i="107"/>
  <c r="I40" i="107" s="1"/>
  <c r="D55" i="107"/>
  <c r="C59" i="107"/>
  <c r="H63" i="107"/>
  <c r="I63" i="107" s="1"/>
  <c r="C63" i="107"/>
  <c r="C65" i="107"/>
  <c r="C67" i="107"/>
  <c r="H110" i="107"/>
  <c r="I110" i="107" s="1"/>
  <c r="D13" i="108"/>
  <c r="D76" i="105"/>
  <c r="F81" i="105"/>
  <c r="G82" i="105"/>
  <c r="H111" i="105"/>
  <c r="I111" i="105" s="1"/>
  <c r="H10" i="106"/>
  <c r="I10" i="106" s="1"/>
  <c r="H18" i="106"/>
  <c r="I18" i="106" s="1"/>
  <c r="H24" i="106"/>
  <c r="I24" i="106" s="1"/>
  <c r="H38" i="106"/>
  <c r="I38" i="106" s="1"/>
  <c r="H42" i="106"/>
  <c r="I42" i="106" s="1"/>
  <c r="H70" i="106"/>
  <c r="I70" i="106" s="1"/>
  <c r="H75" i="106"/>
  <c r="I75" i="106" s="1"/>
  <c r="H78" i="106"/>
  <c r="I78" i="106" s="1"/>
  <c r="D80" i="106"/>
  <c r="H81" i="106"/>
  <c r="I81" i="106" s="1"/>
  <c r="D83" i="106"/>
  <c r="G86" i="106"/>
  <c r="D8" i="107"/>
  <c r="H30" i="107"/>
  <c r="I30" i="107" s="1"/>
  <c r="H37" i="107"/>
  <c r="I37" i="107" s="1"/>
  <c r="D31" i="107"/>
  <c r="D50" i="107"/>
  <c r="H70" i="107"/>
  <c r="I70" i="107" s="1"/>
  <c r="D70" i="107"/>
  <c r="D77" i="107"/>
  <c r="H85" i="107"/>
  <c r="I85" i="107" s="1"/>
  <c r="D85" i="107"/>
  <c r="C34" i="105"/>
  <c r="C43" i="105"/>
  <c r="D69" i="105"/>
  <c r="C78" i="105"/>
  <c r="H79" i="105"/>
  <c r="I79" i="105" s="1"/>
  <c r="C81" i="105"/>
  <c r="H82" i="105"/>
  <c r="I82" i="105" s="1"/>
  <c r="F86" i="105"/>
  <c r="D107" i="105"/>
  <c r="C14" i="106"/>
  <c r="H15" i="106"/>
  <c r="I15" i="106" s="1"/>
  <c r="C22" i="106"/>
  <c r="C28" i="106"/>
  <c r="H29" i="106"/>
  <c r="I29" i="106" s="1"/>
  <c r="C33" i="106"/>
  <c r="H40" i="106"/>
  <c r="I40" i="106" s="1"/>
  <c r="D68" i="106"/>
  <c r="F82" i="106"/>
  <c r="C85" i="106"/>
  <c r="H86" i="106"/>
  <c r="I86" i="106" s="1"/>
  <c r="D107" i="106"/>
  <c r="C10" i="107"/>
  <c r="H11" i="107"/>
  <c r="I11" i="107" s="1"/>
  <c r="D13" i="107"/>
  <c r="H14" i="107"/>
  <c r="I14" i="107" s="1"/>
  <c r="C16" i="107"/>
  <c r="H17" i="107"/>
  <c r="I17" i="107" s="1"/>
  <c r="D19" i="107"/>
  <c r="H20" i="107"/>
  <c r="I20" i="107" s="1"/>
  <c r="D22" i="107"/>
  <c r="D23" i="107"/>
  <c r="H26" i="107"/>
  <c r="I26" i="107" s="1"/>
  <c r="D28" i="107"/>
  <c r="C30" i="107"/>
  <c r="H38" i="107"/>
  <c r="I38" i="107" s="1"/>
  <c r="C38" i="107"/>
  <c r="C31" i="107"/>
  <c r="H48" i="107"/>
  <c r="I48" i="107" s="1"/>
  <c r="C48" i="107"/>
  <c r="C50" i="107"/>
  <c r="C52" i="107"/>
  <c r="H54" i="107"/>
  <c r="I54" i="107" s="1"/>
  <c r="C54" i="107"/>
  <c r="H55" i="107"/>
  <c r="I55" i="107" s="1"/>
  <c r="D61" i="107"/>
  <c r="D68" i="107"/>
  <c r="H68" i="107"/>
  <c r="I68" i="107" s="1"/>
  <c r="C70" i="107"/>
  <c r="C77" i="107"/>
  <c r="C85" i="107"/>
  <c r="H111" i="107"/>
  <c r="I111" i="107" s="1"/>
  <c r="D111" i="107"/>
  <c r="I102" i="107"/>
  <c r="H21" i="108"/>
  <c r="I21" i="108" s="1"/>
  <c r="D21" i="108"/>
  <c r="C21" i="108"/>
  <c r="D63" i="108"/>
  <c r="F82" i="108"/>
  <c r="C82" i="108"/>
  <c r="D109" i="108"/>
  <c r="D60" i="108"/>
  <c r="C80" i="108"/>
  <c r="H106" i="108"/>
  <c r="C48" i="109"/>
  <c r="C50" i="109"/>
  <c r="C52" i="109"/>
  <c r="D75" i="109"/>
  <c r="C75" i="109"/>
  <c r="C89" i="109"/>
  <c r="F81" i="107"/>
  <c r="C19" i="108"/>
  <c r="D22" i="108"/>
  <c r="D23" i="108"/>
  <c r="D26" i="108"/>
  <c r="C40" i="108"/>
  <c r="C50" i="108"/>
  <c r="C53" i="108"/>
  <c r="H55" i="108"/>
  <c r="I55" i="108" s="1"/>
  <c r="C60" i="108"/>
  <c r="C65" i="108"/>
  <c r="H67" i="108"/>
  <c r="I67" i="108" s="1"/>
  <c r="D75" i="108"/>
  <c r="D80" i="108"/>
  <c r="I95" i="108"/>
  <c r="D79" i="109"/>
  <c r="C79" i="109"/>
  <c r="D57" i="108"/>
  <c r="D107" i="108"/>
  <c r="I81" i="110"/>
  <c r="D66" i="107"/>
  <c r="D75" i="107"/>
  <c r="D78" i="107"/>
  <c r="D81" i="107"/>
  <c r="D84" i="107"/>
  <c r="H22" i="108"/>
  <c r="I22" i="108" s="1"/>
  <c r="H23" i="108"/>
  <c r="I23" i="108" s="1"/>
  <c r="H26" i="108"/>
  <c r="I26" i="108" s="1"/>
  <c r="D28" i="108"/>
  <c r="D37" i="108"/>
  <c r="D31" i="108"/>
  <c r="H40" i="108"/>
  <c r="I40" i="108" s="1"/>
  <c r="D43" i="108"/>
  <c r="C52" i="108"/>
  <c r="D55" i="108"/>
  <c r="C57" i="108"/>
  <c r="H60" i="108"/>
  <c r="I60" i="108" s="1"/>
  <c r="H63" i="108"/>
  <c r="I63" i="108" s="1"/>
  <c r="D67" i="108"/>
  <c r="D69" i="108"/>
  <c r="H70" i="108"/>
  <c r="I70" i="108" s="1"/>
  <c r="F81" i="108"/>
  <c r="H81" i="108"/>
  <c r="I81" i="108" s="1"/>
  <c r="D83" i="108"/>
  <c r="C85" i="108"/>
  <c r="H107" i="108"/>
  <c r="I107" i="108" s="1"/>
  <c r="D111" i="108"/>
  <c r="D56" i="109"/>
  <c r="C56" i="109"/>
  <c r="H69" i="109"/>
  <c r="I69" i="109" s="1"/>
  <c r="D69" i="109"/>
  <c r="H19" i="108"/>
  <c r="I19" i="108" s="1"/>
  <c r="H50" i="108"/>
  <c r="I50" i="108" s="1"/>
  <c r="D52" i="108"/>
  <c r="H53" i="108"/>
  <c r="H64" i="108"/>
  <c r="I64" i="108" s="1"/>
  <c r="H56" i="109"/>
  <c r="I56" i="109" s="1"/>
  <c r="I94" i="107"/>
  <c r="D109" i="107"/>
  <c r="C24" i="108"/>
  <c r="C27" i="108"/>
  <c r="H28" i="108"/>
  <c r="I28" i="108" s="1"/>
  <c r="C30" i="108"/>
  <c r="H37" i="108"/>
  <c r="C39" i="108"/>
  <c r="H31" i="108"/>
  <c r="C54" i="108"/>
  <c r="H57" i="108"/>
  <c r="I57" i="108" s="1"/>
  <c r="C61" i="108"/>
  <c r="C64" i="108"/>
  <c r="D66" i="108"/>
  <c r="C71" i="108"/>
  <c r="D81" i="108"/>
  <c r="H61" i="109"/>
  <c r="I61" i="109" s="1"/>
  <c r="D61" i="109"/>
  <c r="F82" i="107"/>
  <c r="H84" i="107"/>
  <c r="I84" i="107" s="1"/>
  <c r="I95" i="107"/>
  <c r="H109" i="107"/>
  <c r="D112" i="107"/>
  <c r="C14" i="108"/>
  <c r="C17" i="108"/>
  <c r="C20" i="108"/>
  <c r="D24" i="108"/>
  <c r="D27" i="108"/>
  <c r="D30" i="108"/>
  <c r="D39" i="108"/>
  <c r="C51" i="108"/>
  <c r="D54" i="108"/>
  <c r="C56" i="108"/>
  <c r="D61" i="108"/>
  <c r="D64" i="108"/>
  <c r="C66" i="108"/>
  <c r="H69" i="108"/>
  <c r="I69" i="108" s="1"/>
  <c r="D71" i="108"/>
  <c r="C76" i="108"/>
  <c r="G81" i="108"/>
  <c r="H84" i="108"/>
  <c r="I84" i="108" s="1"/>
  <c r="H85" i="108"/>
  <c r="I85" i="108" s="1"/>
  <c r="I91" i="108"/>
  <c r="H54" i="109"/>
  <c r="I54" i="109" s="1"/>
  <c r="C54" i="109"/>
  <c r="D86" i="108"/>
  <c r="D55" i="109"/>
  <c r="D78" i="109"/>
  <c r="D84" i="109"/>
  <c r="I79" i="109"/>
  <c r="C14" i="110"/>
  <c r="C17" i="110"/>
  <c r="C20" i="110"/>
  <c r="C23" i="110"/>
  <c r="D28" i="110"/>
  <c r="C57" i="110"/>
  <c r="H90" i="110"/>
  <c r="I90" i="110" s="1"/>
  <c r="C93" i="110"/>
  <c r="H100" i="110"/>
  <c r="I100" i="110" s="1"/>
  <c r="I42" i="110"/>
  <c r="D14" i="111"/>
  <c r="D27" i="111"/>
  <c r="D31" i="111"/>
  <c r="H48" i="111"/>
  <c r="I48" i="111" s="1"/>
  <c r="D48" i="111"/>
  <c r="C48" i="111"/>
  <c r="H56" i="111"/>
  <c r="I56" i="111" s="1"/>
  <c r="D56" i="111"/>
  <c r="C56" i="111"/>
  <c r="G81" i="109"/>
  <c r="F86" i="109"/>
  <c r="D14" i="110"/>
  <c r="D17" i="110"/>
  <c r="D20" i="110"/>
  <c r="D23" i="110"/>
  <c r="H25" i="110"/>
  <c r="I25" i="110" s="1"/>
  <c r="C38" i="110"/>
  <c r="C51" i="110"/>
  <c r="C78" i="110"/>
  <c r="D32" i="111"/>
  <c r="C77" i="109"/>
  <c r="C86" i="109"/>
  <c r="C22" i="110"/>
  <c r="C25" i="110"/>
  <c r="D27" i="110"/>
  <c r="D38" i="110"/>
  <c r="C31" i="110"/>
  <c r="C48" i="110"/>
  <c r="C76" i="110"/>
  <c r="D78" i="110"/>
  <c r="F86" i="110"/>
  <c r="H86" i="110"/>
  <c r="I86" i="110" s="1"/>
  <c r="G86" i="110"/>
  <c r="C94" i="110"/>
  <c r="H7" i="111"/>
  <c r="I7" i="111" s="1"/>
  <c r="C7" i="111"/>
  <c r="D37" i="111"/>
  <c r="C57" i="111"/>
  <c r="H57" i="111"/>
  <c r="I57" i="111" s="1"/>
  <c r="F82" i="109"/>
  <c r="C55" i="110"/>
  <c r="D76" i="110"/>
  <c r="D84" i="110"/>
  <c r="G94" i="110"/>
  <c r="D51" i="111"/>
  <c r="H76" i="111"/>
  <c r="I76" i="111" s="1"/>
  <c r="D76" i="111"/>
  <c r="C76" i="111"/>
  <c r="I30" i="108"/>
  <c r="I78" i="108"/>
  <c r="C82" i="109"/>
  <c r="G86" i="109"/>
  <c r="C97" i="109"/>
  <c r="D110" i="109"/>
  <c r="I75" i="109"/>
  <c r="C7" i="110"/>
  <c r="D24" i="110"/>
  <c r="H38" i="110"/>
  <c r="I38" i="110" s="1"/>
  <c r="C49" i="110"/>
  <c r="C52" i="110"/>
  <c r="H76" i="110"/>
  <c r="I76" i="110" s="1"/>
  <c r="H78" i="110"/>
  <c r="I78" i="110" s="1"/>
  <c r="C84" i="110"/>
  <c r="H95" i="110"/>
  <c r="I95" i="110" s="1"/>
  <c r="I94" i="110"/>
  <c r="D42" i="111"/>
  <c r="C51" i="111"/>
  <c r="C54" i="111"/>
  <c r="H54" i="111"/>
  <c r="I54" i="111" s="1"/>
  <c r="H58" i="111"/>
  <c r="I58" i="111" s="1"/>
  <c r="D58" i="111"/>
  <c r="C58" i="111"/>
  <c r="H77" i="109"/>
  <c r="I77" i="109" s="1"/>
  <c r="F81" i="109"/>
  <c r="D82" i="109"/>
  <c r="D7" i="110"/>
  <c r="H39" i="110"/>
  <c r="I39" i="110" s="1"/>
  <c r="H31" i="110"/>
  <c r="I31" i="110" s="1"/>
  <c r="C42" i="110"/>
  <c r="D77" i="110"/>
  <c r="D12" i="111"/>
  <c r="D43" i="111"/>
  <c r="H51" i="111"/>
  <c r="I51" i="111" s="1"/>
  <c r="F86" i="108"/>
  <c r="D53" i="109"/>
  <c r="D76" i="109"/>
  <c r="C81" i="109"/>
  <c r="G82" i="109"/>
  <c r="D85" i="109"/>
  <c r="C9" i="110"/>
  <c r="C12" i="110"/>
  <c r="C15" i="110"/>
  <c r="C18" i="110"/>
  <c r="H22" i="110"/>
  <c r="I22" i="110" s="1"/>
  <c r="C26" i="110"/>
  <c r="C39" i="110"/>
  <c r="D32" i="110"/>
  <c r="D42" i="110"/>
  <c r="C44" i="110"/>
  <c r="C53" i="110"/>
  <c r="C56" i="110"/>
  <c r="C77" i="110"/>
  <c r="F81" i="110"/>
  <c r="D81" i="110"/>
  <c r="H84" i="110"/>
  <c r="I84" i="110" s="1"/>
  <c r="H89" i="110"/>
  <c r="I89" i="110" s="1"/>
  <c r="C89" i="110"/>
  <c r="H96" i="110"/>
  <c r="I96" i="110" s="1"/>
  <c r="H99" i="110"/>
  <c r="I99" i="110" s="1"/>
  <c r="C99" i="110"/>
  <c r="H107" i="110"/>
  <c r="I107" i="110" s="1"/>
  <c r="D110" i="110"/>
  <c r="D13" i="111"/>
  <c r="D20" i="111"/>
  <c r="H55" i="111"/>
  <c r="I55" i="111" s="1"/>
  <c r="D55" i="111"/>
  <c r="C55" i="111"/>
  <c r="H59" i="111"/>
  <c r="I59" i="111" s="1"/>
  <c r="D59" i="111"/>
  <c r="C59" i="111"/>
  <c r="H57" i="110"/>
  <c r="I57" i="110" s="1"/>
  <c r="H85" i="110"/>
  <c r="I85" i="110" s="1"/>
  <c r="D85" i="110"/>
  <c r="C85" i="110"/>
  <c r="H111" i="110"/>
  <c r="I111" i="110" s="1"/>
  <c r="D111" i="110"/>
  <c r="D21" i="111"/>
  <c r="D26" i="111"/>
  <c r="D83" i="112"/>
  <c r="C83" i="112"/>
  <c r="H43" i="110"/>
  <c r="I43" i="110" s="1"/>
  <c r="F82" i="110"/>
  <c r="D62" i="111"/>
  <c r="D65" i="111"/>
  <c r="D68" i="111"/>
  <c r="D79" i="111"/>
  <c r="D82" i="111"/>
  <c r="D85" i="111"/>
  <c r="D106" i="111"/>
  <c r="C8" i="112"/>
  <c r="H10" i="112"/>
  <c r="I10" i="112" s="1"/>
  <c r="D13" i="112"/>
  <c r="D20" i="112"/>
  <c r="D23" i="112"/>
  <c r="H27" i="112"/>
  <c r="I27" i="112" s="1"/>
  <c r="C38" i="112"/>
  <c r="D33" i="112"/>
  <c r="I91" i="110"/>
  <c r="F81" i="111"/>
  <c r="H106" i="111"/>
  <c r="D109" i="111"/>
  <c r="D8" i="112"/>
  <c r="C10" i="112"/>
  <c r="C17" i="112"/>
  <c r="C22" i="112"/>
  <c r="C27" i="112"/>
  <c r="D38" i="112"/>
  <c r="C33" i="112"/>
  <c r="D41" i="112"/>
  <c r="D55" i="112"/>
  <c r="C55" i="112"/>
  <c r="D61" i="112"/>
  <c r="C61" i="112"/>
  <c r="D63" i="112"/>
  <c r="D76" i="112"/>
  <c r="C76" i="112"/>
  <c r="I92" i="112"/>
  <c r="D29" i="112"/>
  <c r="H38" i="112"/>
  <c r="I38" i="112" s="1"/>
  <c r="D51" i="112"/>
  <c r="D66" i="112"/>
  <c r="D109" i="112"/>
  <c r="C75" i="111"/>
  <c r="F86" i="111"/>
  <c r="I91" i="111"/>
  <c r="D107" i="111"/>
  <c r="H7" i="112"/>
  <c r="I7" i="112" s="1"/>
  <c r="H8" i="112"/>
  <c r="I8" i="112" s="1"/>
  <c r="C14" i="112"/>
  <c r="D19" i="112"/>
  <c r="C24" i="112"/>
  <c r="C29" i="112"/>
  <c r="C51" i="112"/>
  <c r="H55" i="112"/>
  <c r="I55" i="112" s="1"/>
  <c r="H61" i="112"/>
  <c r="I61" i="112" s="1"/>
  <c r="H63" i="112"/>
  <c r="I63" i="112" s="1"/>
  <c r="C66" i="112"/>
  <c r="H76" i="112"/>
  <c r="I76" i="112" s="1"/>
  <c r="D79" i="112"/>
  <c r="C79" i="112"/>
  <c r="D106" i="110"/>
  <c r="C52" i="111"/>
  <c r="H53" i="111"/>
  <c r="I53" i="111" s="1"/>
  <c r="C66" i="111"/>
  <c r="C69" i="111"/>
  <c r="H70" i="111"/>
  <c r="I70" i="111" s="1"/>
  <c r="D75" i="111"/>
  <c r="C80" i="111"/>
  <c r="G81" i="111"/>
  <c r="C86" i="111"/>
  <c r="H107" i="111"/>
  <c r="I107" i="111" s="1"/>
  <c r="D110" i="111"/>
  <c r="C7" i="112"/>
  <c r="D9" i="112"/>
  <c r="C9" i="112"/>
  <c r="C11" i="112"/>
  <c r="D14" i="112"/>
  <c r="C19" i="112"/>
  <c r="D24" i="112"/>
  <c r="H29" i="112"/>
  <c r="I29" i="112" s="1"/>
  <c r="C39" i="112"/>
  <c r="D40" i="112"/>
  <c r="C40" i="112"/>
  <c r="D43" i="112"/>
  <c r="H51" i="112"/>
  <c r="I51" i="112" s="1"/>
  <c r="D58" i="112"/>
  <c r="I84" i="111"/>
  <c r="D16" i="112"/>
  <c r="D26" i="112"/>
  <c r="D52" i="112"/>
  <c r="C52" i="112"/>
  <c r="D69" i="112"/>
  <c r="D80" i="112"/>
  <c r="C80" i="112"/>
  <c r="H80" i="112"/>
  <c r="I80" i="112" s="1"/>
  <c r="H75" i="111"/>
  <c r="I75" i="111" s="1"/>
  <c r="F82" i="111"/>
  <c r="H14" i="112"/>
  <c r="I14" i="112" s="1"/>
  <c r="H24" i="112"/>
  <c r="I24" i="112" s="1"/>
  <c r="D48" i="112"/>
  <c r="C69" i="112"/>
  <c r="I23" i="112"/>
  <c r="D24" i="114"/>
  <c r="C56" i="114"/>
  <c r="D56" i="114"/>
  <c r="D110" i="112"/>
  <c r="D7" i="113"/>
  <c r="D19" i="113"/>
  <c r="D24" i="113"/>
  <c r="D29" i="113"/>
  <c r="D31" i="113"/>
  <c r="C57" i="113"/>
  <c r="C76" i="113"/>
  <c r="C85" i="113"/>
  <c r="H24" i="114"/>
  <c r="I24" i="114" s="1"/>
  <c r="D37" i="114"/>
  <c r="D41" i="114"/>
  <c r="C59" i="114"/>
  <c r="D59" i="114"/>
  <c r="C64" i="112"/>
  <c r="C70" i="112"/>
  <c r="F81" i="112"/>
  <c r="H7" i="113"/>
  <c r="I7" i="113" s="1"/>
  <c r="D12" i="113"/>
  <c r="D17" i="113"/>
  <c r="H19" i="113"/>
  <c r="I19" i="113" s="1"/>
  <c r="H29" i="113"/>
  <c r="I29" i="113" s="1"/>
  <c r="D38" i="113"/>
  <c r="H31" i="113"/>
  <c r="D40" i="113"/>
  <c r="D44" i="113"/>
  <c r="C52" i="113"/>
  <c r="D57" i="113"/>
  <c r="D76" i="113"/>
  <c r="D78" i="113"/>
  <c r="I81" i="113"/>
  <c r="D85" i="113"/>
  <c r="D25" i="114"/>
  <c r="H37" i="114"/>
  <c r="C51" i="114"/>
  <c r="H51" i="114"/>
  <c r="I51" i="114" s="1"/>
  <c r="H56" i="114"/>
  <c r="I56" i="114" s="1"/>
  <c r="C62" i="114"/>
  <c r="D62" i="114"/>
  <c r="D64" i="112"/>
  <c r="D70" i="112"/>
  <c r="H12" i="113"/>
  <c r="I12" i="113" s="1"/>
  <c r="H17" i="113"/>
  <c r="I17" i="113" s="1"/>
  <c r="D22" i="113"/>
  <c r="H24" i="113"/>
  <c r="I24" i="113" s="1"/>
  <c r="D27" i="113"/>
  <c r="H40" i="113"/>
  <c r="I40" i="113" s="1"/>
  <c r="D42" i="113"/>
  <c r="H44" i="113"/>
  <c r="I44" i="113" s="1"/>
  <c r="D52" i="113"/>
  <c r="C54" i="113"/>
  <c r="H57" i="113"/>
  <c r="I57" i="113" s="1"/>
  <c r="H76" i="113"/>
  <c r="I76" i="113" s="1"/>
  <c r="C78" i="113"/>
  <c r="F82" i="113"/>
  <c r="D82" i="113"/>
  <c r="H25" i="114"/>
  <c r="I25" i="114" s="1"/>
  <c r="D32" i="114"/>
  <c r="D51" i="114"/>
  <c r="C54" i="114"/>
  <c r="H54" i="114"/>
  <c r="I54" i="114" s="1"/>
  <c r="H59" i="114"/>
  <c r="I59" i="114" s="1"/>
  <c r="H62" i="114"/>
  <c r="I62" i="114" s="1"/>
  <c r="F86" i="112"/>
  <c r="H38" i="113"/>
  <c r="I38" i="113" s="1"/>
  <c r="C56" i="113"/>
  <c r="H85" i="113"/>
  <c r="I85" i="113" s="1"/>
  <c r="D26" i="114"/>
  <c r="C49" i="114"/>
  <c r="H52" i="114"/>
  <c r="I52" i="114" s="1"/>
  <c r="D52" i="114"/>
  <c r="H55" i="114"/>
  <c r="I55" i="114" s="1"/>
  <c r="D55" i="114"/>
  <c r="G86" i="114"/>
  <c r="H49" i="112"/>
  <c r="I49" i="112" s="1"/>
  <c r="H64" i="112"/>
  <c r="I64" i="112" s="1"/>
  <c r="H67" i="112"/>
  <c r="I67" i="112" s="1"/>
  <c r="H81" i="112"/>
  <c r="I81" i="112" s="1"/>
  <c r="H84" i="112"/>
  <c r="I84" i="112" s="1"/>
  <c r="D86" i="112"/>
  <c r="H106" i="112"/>
  <c r="H8" i="113"/>
  <c r="I8" i="113" s="1"/>
  <c r="H13" i="113"/>
  <c r="I13" i="113" s="1"/>
  <c r="H20" i="113"/>
  <c r="I20" i="113" s="1"/>
  <c r="H25" i="113"/>
  <c r="I25" i="113" s="1"/>
  <c r="D28" i="113"/>
  <c r="D39" i="113"/>
  <c r="H34" i="113"/>
  <c r="I34" i="113" s="1"/>
  <c r="D48" i="113"/>
  <c r="D51" i="113"/>
  <c r="C53" i="113"/>
  <c r="D79" i="113"/>
  <c r="H23" i="114"/>
  <c r="I23" i="114" s="1"/>
  <c r="H30" i="114"/>
  <c r="I30" i="114" s="1"/>
  <c r="D40" i="114"/>
  <c r="H49" i="114"/>
  <c r="I49" i="114" s="1"/>
  <c r="C55" i="114"/>
  <c r="H58" i="114"/>
  <c r="I58" i="114" s="1"/>
  <c r="D58" i="114"/>
  <c r="C65" i="114"/>
  <c r="D65" i="114"/>
  <c r="C68" i="114"/>
  <c r="D68" i="114"/>
  <c r="C71" i="114"/>
  <c r="D71" i="114"/>
  <c r="I106" i="114"/>
  <c r="H54" i="112"/>
  <c r="I54" i="112" s="1"/>
  <c r="H57" i="112"/>
  <c r="I57" i="112" s="1"/>
  <c r="H75" i="112"/>
  <c r="I75" i="112" s="1"/>
  <c r="H78" i="112"/>
  <c r="I78" i="112" s="1"/>
  <c r="F82" i="112"/>
  <c r="G86" i="112"/>
  <c r="D11" i="113"/>
  <c r="D16" i="113"/>
  <c r="H18" i="113"/>
  <c r="I18" i="113" s="1"/>
  <c r="H23" i="113"/>
  <c r="I23" i="113" s="1"/>
  <c r="H28" i="113"/>
  <c r="I28" i="113" s="1"/>
  <c r="D37" i="113"/>
  <c r="H39" i="113"/>
  <c r="I39" i="113" s="1"/>
  <c r="D33" i="113"/>
  <c r="D43" i="113"/>
  <c r="D50" i="113"/>
  <c r="D53" i="113"/>
  <c r="H56" i="113"/>
  <c r="I56" i="113" s="1"/>
  <c r="C79" i="113"/>
  <c r="F81" i="113"/>
  <c r="D81" i="113"/>
  <c r="H10" i="114"/>
  <c r="I10" i="114" s="1"/>
  <c r="D23" i="114"/>
  <c r="D30" i="114"/>
  <c r="D34" i="114"/>
  <c r="C58" i="114"/>
  <c r="H68" i="114"/>
  <c r="I68" i="114" s="1"/>
  <c r="D78" i="114"/>
  <c r="C78" i="114"/>
  <c r="H78" i="114"/>
  <c r="I78" i="114" s="1"/>
  <c r="F86" i="113"/>
  <c r="C50" i="114"/>
  <c r="C53" i="114"/>
  <c r="D77" i="114"/>
  <c r="D80" i="114"/>
  <c r="F82" i="114"/>
  <c r="D12" i="115"/>
  <c r="D17" i="115"/>
  <c r="H19" i="115"/>
  <c r="I19" i="115" s="1"/>
  <c r="D24" i="115"/>
  <c r="C49" i="115"/>
  <c r="C56" i="115"/>
  <c r="D61" i="115"/>
  <c r="C61" i="115"/>
  <c r="H61" i="115"/>
  <c r="I61" i="115" s="1"/>
  <c r="D64" i="115"/>
  <c r="C64" i="115"/>
  <c r="H38" i="116"/>
  <c r="I38" i="116" s="1"/>
  <c r="D38" i="116"/>
  <c r="C38" i="116"/>
  <c r="C33" i="116"/>
  <c r="H51" i="116"/>
  <c r="I51" i="116" s="1"/>
  <c r="C51" i="116"/>
  <c r="D65" i="116"/>
  <c r="C65" i="116"/>
  <c r="I81" i="114"/>
  <c r="D21" i="115"/>
  <c r="H27" i="115"/>
  <c r="I27" i="115" s="1"/>
  <c r="D37" i="115"/>
  <c r="H54" i="115"/>
  <c r="I54" i="115" s="1"/>
  <c r="C54" i="115"/>
  <c r="H68" i="115"/>
  <c r="I68" i="115" s="1"/>
  <c r="D68" i="115"/>
  <c r="C68" i="115"/>
  <c r="H75" i="115"/>
  <c r="I75" i="115" s="1"/>
  <c r="C75" i="115"/>
  <c r="H39" i="116"/>
  <c r="I39" i="116" s="1"/>
  <c r="C39" i="116"/>
  <c r="H54" i="116"/>
  <c r="I54" i="116" s="1"/>
  <c r="C54" i="116"/>
  <c r="C21" i="115"/>
  <c r="C23" i="115"/>
  <c r="C25" i="115"/>
  <c r="C27" i="115"/>
  <c r="H29" i="115"/>
  <c r="I29" i="115" s="1"/>
  <c r="C29" i="115"/>
  <c r="C37" i="115"/>
  <c r="D40" i="115"/>
  <c r="D54" i="115"/>
  <c r="H62" i="115"/>
  <c r="I62" i="115" s="1"/>
  <c r="D62" i="115"/>
  <c r="D75" i="115"/>
  <c r="H108" i="115"/>
  <c r="D108" i="115"/>
  <c r="D39" i="116"/>
  <c r="H41" i="116"/>
  <c r="I41" i="116" s="1"/>
  <c r="D41" i="116"/>
  <c r="C41" i="116"/>
  <c r="D54" i="116"/>
  <c r="D61" i="114"/>
  <c r="D67" i="114"/>
  <c r="D70" i="114"/>
  <c r="D76" i="114"/>
  <c r="D79" i="114"/>
  <c r="F81" i="114"/>
  <c r="H107" i="114"/>
  <c r="I107" i="114" s="1"/>
  <c r="D110" i="114"/>
  <c r="C7" i="115"/>
  <c r="C16" i="115"/>
  <c r="D18" i="115"/>
  <c r="D23" i="115"/>
  <c r="D25" i="115"/>
  <c r="D27" i="115"/>
  <c r="D29" i="115"/>
  <c r="C40" i="115"/>
  <c r="H50" i="115"/>
  <c r="I50" i="115" s="1"/>
  <c r="C50" i="115"/>
  <c r="C52" i="115"/>
  <c r="H59" i="115"/>
  <c r="I59" i="115" s="1"/>
  <c r="C59" i="115"/>
  <c r="C62" i="115"/>
  <c r="H69" i="115"/>
  <c r="I69" i="115" s="1"/>
  <c r="C69" i="115"/>
  <c r="D76" i="115"/>
  <c r="C76" i="115"/>
  <c r="H76" i="115"/>
  <c r="I76" i="115" s="1"/>
  <c r="D109" i="115"/>
  <c r="H62" i="116"/>
  <c r="I62" i="116" s="1"/>
  <c r="D62" i="116"/>
  <c r="C62" i="116"/>
  <c r="C48" i="115"/>
  <c r="D55" i="115"/>
  <c r="D110" i="115"/>
  <c r="H63" i="116"/>
  <c r="I63" i="116" s="1"/>
  <c r="C63" i="116"/>
  <c r="H77" i="113"/>
  <c r="I77" i="113" s="1"/>
  <c r="H29" i="114"/>
  <c r="I29" i="114" s="1"/>
  <c r="H31" i="114"/>
  <c r="I31" i="114" s="1"/>
  <c r="D57" i="114"/>
  <c r="D60" i="114"/>
  <c r="H61" i="114"/>
  <c r="I61" i="114" s="1"/>
  <c r="D63" i="114"/>
  <c r="D66" i="114"/>
  <c r="H67" i="114"/>
  <c r="I67" i="114" s="1"/>
  <c r="D69" i="114"/>
  <c r="H70" i="114"/>
  <c r="I70" i="114" s="1"/>
  <c r="D75" i="114"/>
  <c r="H76" i="114"/>
  <c r="I76" i="114" s="1"/>
  <c r="H79" i="114"/>
  <c r="I79" i="114" s="1"/>
  <c r="D81" i="114"/>
  <c r="D84" i="114"/>
  <c r="F86" i="114"/>
  <c r="D108" i="114"/>
  <c r="D10" i="115"/>
  <c r="D13" i="115"/>
  <c r="C20" i="115"/>
  <c r="H21" i="115"/>
  <c r="I21" i="115" s="1"/>
  <c r="H23" i="115"/>
  <c r="I23" i="115" s="1"/>
  <c r="H25" i="115"/>
  <c r="I25" i="115" s="1"/>
  <c r="D28" i="115"/>
  <c r="H30" i="115"/>
  <c r="I30" i="115" s="1"/>
  <c r="D38" i="115"/>
  <c r="D48" i="115"/>
  <c r="H52" i="115"/>
  <c r="I52" i="115" s="1"/>
  <c r="C55" i="115"/>
  <c r="H60" i="115"/>
  <c r="I60" i="115" s="1"/>
  <c r="C60" i="115"/>
  <c r="H63" i="115"/>
  <c r="I63" i="115" s="1"/>
  <c r="C63" i="115"/>
  <c r="C66" i="115"/>
  <c r="D70" i="115"/>
  <c r="C70" i="115"/>
  <c r="H70" i="115"/>
  <c r="I70" i="115" s="1"/>
  <c r="H77" i="115"/>
  <c r="I77" i="115" s="1"/>
  <c r="D77" i="115"/>
  <c r="C77" i="115"/>
  <c r="H56" i="116"/>
  <c r="I56" i="116" s="1"/>
  <c r="D56" i="116"/>
  <c r="C56" i="116"/>
  <c r="D63" i="116"/>
  <c r="H99" i="116"/>
  <c r="I99" i="116" s="1"/>
  <c r="D99" i="116"/>
  <c r="H108" i="114"/>
  <c r="C15" i="115"/>
  <c r="D20" i="115"/>
  <c r="H22" i="115"/>
  <c r="I22" i="115" s="1"/>
  <c r="C22" i="115"/>
  <c r="H26" i="115"/>
  <c r="I26" i="115" s="1"/>
  <c r="C26" i="115"/>
  <c r="D41" i="115"/>
  <c r="H53" i="115"/>
  <c r="C53" i="115"/>
  <c r="F86" i="115"/>
  <c r="H86" i="115"/>
  <c r="I86" i="115" s="1"/>
  <c r="G86" i="115"/>
  <c r="C86" i="115"/>
  <c r="H57" i="116"/>
  <c r="I57" i="116" s="1"/>
  <c r="C57" i="116"/>
  <c r="F81" i="116"/>
  <c r="C77" i="114"/>
  <c r="C80" i="114"/>
  <c r="I111" i="114"/>
  <c r="H7" i="115"/>
  <c r="I7" i="115" s="1"/>
  <c r="H10" i="115"/>
  <c r="I10" i="115" s="1"/>
  <c r="C12" i="115"/>
  <c r="H13" i="115"/>
  <c r="I13" i="115" s="1"/>
  <c r="D15" i="115"/>
  <c r="C17" i="115"/>
  <c r="H18" i="115"/>
  <c r="I18" i="115" s="1"/>
  <c r="D22" i="115"/>
  <c r="C24" i="115"/>
  <c r="D26" i="115"/>
  <c r="D31" i="115"/>
  <c r="D33" i="115"/>
  <c r="H48" i="115"/>
  <c r="I48" i="115" s="1"/>
  <c r="D53" i="115"/>
  <c r="H55" i="115"/>
  <c r="I55" i="115" s="1"/>
  <c r="D67" i="115"/>
  <c r="C67" i="115"/>
  <c r="H67" i="115"/>
  <c r="I67" i="115" s="1"/>
  <c r="D71" i="115"/>
  <c r="C71" i="115"/>
  <c r="D57" i="116"/>
  <c r="H60" i="116"/>
  <c r="I60" i="116" s="1"/>
  <c r="C60" i="116"/>
  <c r="D98" i="116"/>
  <c r="D32" i="115"/>
  <c r="I92" i="115"/>
  <c r="D42" i="116"/>
  <c r="D66" i="116"/>
  <c r="D69" i="116"/>
  <c r="C108" i="116"/>
  <c r="D68" i="116"/>
  <c r="D71" i="116"/>
  <c r="H94" i="116"/>
  <c r="I94" i="116" s="1"/>
  <c r="C107" i="116"/>
  <c r="C110" i="116"/>
  <c r="C65" i="115"/>
  <c r="F82" i="115"/>
  <c r="C85" i="115"/>
  <c r="D111" i="115"/>
  <c r="C32" i="116"/>
  <c r="C44" i="116"/>
  <c r="F82" i="116"/>
  <c r="F86" i="116"/>
  <c r="D90" i="116"/>
  <c r="H92" i="116"/>
  <c r="I92" i="116" s="1"/>
  <c r="D97" i="116"/>
  <c r="H101" i="116"/>
  <c r="I101" i="116" s="1"/>
  <c r="D107" i="116"/>
  <c r="H108" i="116"/>
  <c r="I108" i="116" s="1"/>
  <c r="D110" i="116"/>
  <c r="I89" i="115"/>
  <c r="H106" i="115"/>
  <c r="C31" i="116"/>
  <c r="C43" i="116"/>
  <c r="C52" i="116"/>
  <c r="C55" i="116"/>
  <c r="C58" i="116"/>
  <c r="C61" i="116"/>
  <c r="C64" i="116"/>
  <c r="D93" i="116"/>
  <c r="H95" i="116"/>
  <c r="I95" i="116" s="1"/>
  <c r="H97" i="116"/>
  <c r="I97" i="116" s="1"/>
  <c r="D100" i="116"/>
  <c r="C106" i="116"/>
  <c r="C109" i="116"/>
  <c r="C58" i="115"/>
  <c r="F81" i="115"/>
  <c r="H85" i="115"/>
  <c r="I85" i="115" s="1"/>
  <c r="I97" i="115"/>
  <c r="D31" i="116"/>
  <c r="D43" i="116"/>
  <c r="D52" i="116"/>
  <c r="D55" i="116"/>
  <c r="D58" i="116"/>
  <c r="D61" i="116"/>
  <c r="D64" i="116"/>
  <c r="H107" i="116"/>
  <c r="I107" i="116" s="1"/>
  <c r="I59" i="98"/>
  <c r="I57" i="98"/>
  <c r="I15" i="101"/>
  <c r="I75" i="101"/>
  <c r="I55" i="104"/>
  <c r="I92" i="104"/>
  <c r="I48" i="98"/>
  <c r="I50" i="102"/>
  <c r="I107" i="102"/>
  <c r="I97" i="98"/>
  <c r="I84" i="104"/>
  <c r="I94" i="104"/>
  <c r="I68" i="101"/>
  <c r="I60" i="101"/>
  <c r="I9" i="109"/>
  <c r="I94" i="111"/>
  <c r="I96" i="106"/>
  <c r="I8" i="107"/>
  <c r="I78" i="107"/>
  <c r="I99" i="107"/>
  <c r="I20" i="112"/>
  <c r="I26" i="112"/>
  <c r="I100" i="112"/>
  <c r="I111" i="103"/>
  <c r="I30" i="104"/>
  <c r="I59" i="104"/>
  <c r="I96" i="104"/>
  <c r="I100" i="108"/>
  <c r="I96" i="111"/>
  <c r="I56" i="112"/>
  <c r="I27" i="113"/>
  <c r="I48" i="113"/>
  <c r="I12" i="115"/>
  <c r="I20" i="115"/>
  <c r="I100" i="115"/>
  <c r="I27" i="108"/>
  <c r="I82" i="106"/>
  <c r="I100" i="106"/>
  <c r="I12" i="107"/>
  <c r="I31" i="107"/>
  <c r="I103" i="107"/>
  <c r="I30" i="112"/>
  <c r="I86" i="112"/>
  <c r="I96" i="112"/>
  <c r="I26" i="114"/>
  <c r="I95" i="115"/>
  <c r="I8" i="108"/>
  <c r="I51" i="108"/>
  <c r="I86" i="108"/>
  <c r="I96" i="108"/>
  <c r="I20" i="110"/>
  <c r="I26" i="110"/>
  <c r="I44" i="110"/>
  <c r="I92" i="110"/>
  <c r="I100" i="111"/>
  <c r="I96" i="115"/>
  <c r="I94" i="106"/>
  <c r="I68" i="108"/>
  <c r="H9" i="116"/>
  <c r="I9" i="116" s="1"/>
  <c r="D9" i="116"/>
  <c r="C9" i="116"/>
  <c r="H13" i="116"/>
  <c r="I13" i="116" s="1"/>
  <c r="D13" i="116"/>
  <c r="C13" i="116"/>
  <c r="H10" i="116"/>
  <c r="I10" i="116" s="1"/>
  <c r="D10" i="116"/>
  <c r="C10" i="116"/>
  <c r="H14" i="116"/>
  <c r="I14" i="116" s="1"/>
  <c r="D14" i="116"/>
  <c r="C14" i="116"/>
  <c r="H8" i="116"/>
  <c r="I8" i="116" s="1"/>
  <c r="D8" i="116"/>
  <c r="C8" i="116"/>
  <c r="H12" i="116"/>
  <c r="I12" i="116" s="1"/>
  <c r="D12" i="116"/>
  <c r="C12" i="116"/>
  <c r="I18" i="116"/>
  <c r="I20" i="116"/>
  <c r="I22" i="116"/>
  <c r="I24" i="116"/>
  <c r="H7" i="116"/>
  <c r="I7" i="116" s="1"/>
  <c r="D7" i="116"/>
  <c r="C7" i="116"/>
  <c r="H11" i="116"/>
  <c r="I11" i="116" s="1"/>
  <c r="D11" i="116"/>
  <c r="C11" i="116"/>
  <c r="H15" i="116"/>
  <c r="I15" i="116" s="1"/>
  <c r="D15" i="116"/>
  <c r="C15" i="116"/>
  <c r="H79" i="116"/>
  <c r="I79" i="116" s="1"/>
  <c r="D79" i="116"/>
  <c r="C16" i="116"/>
  <c r="C17" i="116"/>
  <c r="C18" i="116"/>
  <c r="C19" i="116"/>
  <c r="C20" i="116"/>
  <c r="C21" i="116"/>
  <c r="C22" i="116"/>
  <c r="C23" i="116"/>
  <c r="C24" i="116"/>
  <c r="C25" i="116"/>
  <c r="C26" i="116"/>
  <c r="C27" i="116"/>
  <c r="C28" i="116"/>
  <c r="C29" i="116"/>
  <c r="C30" i="116"/>
  <c r="C37" i="116"/>
  <c r="H37" i="116"/>
  <c r="I37" i="116" s="1"/>
  <c r="I55" i="116"/>
  <c r="I59" i="116"/>
  <c r="I61" i="116"/>
  <c r="I69" i="116"/>
  <c r="H76" i="116"/>
  <c r="I76" i="116" s="1"/>
  <c r="D76" i="116"/>
  <c r="C79" i="116"/>
  <c r="H80" i="116"/>
  <c r="I80" i="116" s="1"/>
  <c r="D80" i="116"/>
  <c r="H84" i="116"/>
  <c r="I84" i="116" s="1"/>
  <c r="D84" i="116"/>
  <c r="D16" i="116"/>
  <c r="D17" i="116"/>
  <c r="D18" i="116"/>
  <c r="D19" i="116"/>
  <c r="D20" i="116"/>
  <c r="D21" i="116"/>
  <c r="D22" i="116"/>
  <c r="D23" i="116"/>
  <c r="D24" i="116"/>
  <c r="D25" i="116"/>
  <c r="D26" i="116"/>
  <c r="D27" i="116"/>
  <c r="D28" i="116"/>
  <c r="D29" i="116"/>
  <c r="D30" i="116"/>
  <c r="D37" i="116"/>
  <c r="C76" i="116"/>
  <c r="H77" i="116"/>
  <c r="I77" i="116" s="1"/>
  <c r="D77" i="116"/>
  <c r="C80" i="116"/>
  <c r="H81" i="116"/>
  <c r="I81" i="116" s="1"/>
  <c r="D81" i="116"/>
  <c r="G81" i="116"/>
  <c r="C84" i="116"/>
  <c r="H85" i="116"/>
  <c r="I85" i="116" s="1"/>
  <c r="D85" i="116"/>
  <c r="I106" i="116"/>
  <c r="H75" i="116"/>
  <c r="I75" i="116" s="1"/>
  <c r="D75" i="116"/>
  <c r="D83" i="116"/>
  <c r="H78" i="116"/>
  <c r="I78" i="116" s="1"/>
  <c r="D78" i="116"/>
  <c r="H82" i="116"/>
  <c r="I82" i="116" s="1"/>
  <c r="D82" i="116"/>
  <c r="G82" i="116"/>
  <c r="H86" i="116"/>
  <c r="I86" i="116" s="1"/>
  <c r="D86" i="116"/>
  <c r="G86" i="116"/>
  <c r="D115" i="116"/>
  <c r="F94" i="116"/>
  <c r="C89" i="116"/>
  <c r="C90" i="116"/>
  <c r="C91" i="116"/>
  <c r="C92" i="116"/>
  <c r="C93" i="116"/>
  <c r="C94" i="116"/>
  <c r="C95" i="116"/>
  <c r="C96" i="116"/>
  <c r="C97" i="116"/>
  <c r="C98" i="116"/>
  <c r="C99" i="116"/>
  <c r="C100" i="116"/>
  <c r="C101" i="116"/>
  <c r="D115" i="115"/>
  <c r="D118" i="115"/>
  <c r="C34" i="115"/>
  <c r="H34" i="115"/>
  <c r="I34" i="115" s="1"/>
  <c r="C42" i="115"/>
  <c r="H42" i="115"/>
  <c r="I42" i="115" s="1"/>
  <c r="C44" i="115"/>
  <c r="H44" i="115"/>
  <c r="I44" i="115" s="1"/>
  <c r="D34" i="115"/>
  <c r="D42" i="115"/>
  <c r="D44" i="115"/>
  <c r="I107" i="115"/>
  <c r="I111" i="115"/>
  <c r="C41" i="115"/>
  <c r="H41" i="115"/>
  <c r="I41" i="115" s="1"/>
  <c r="C43" i="115"/>
  <c r="H43" i="115"/>
  <c r="I43" i="115" s="1"/>
  <c r="F94" i="115"/>
  <c r="C89" i="115"/>
  <c r="C90" i="115"/>
  <c r="C91" i="115"/>
  <c r="C92" i="115"/>
  <c r="C93" i="115"/>
  <c r="C94" i="115"/>
  <c r="G94" i="115"/>
  <c r="C95" i="115"/>
  <c r="C96" i="115"/>
  <c r="C97" i="115"/>
  <c r="C98" i="115"/>
  <c r="C99" i="115"/>
  <c r="C100" i="115"/>
  <c r="D89" i="115"/>
  <c r="D90" i="115"/>
  <c r="D91" i="115"/>
  <c r="D92" i="115"/>
  <c r="D93" i="115"/>
  <c r="D94" i="115"/>
  <c r="D95" i="115"/>
  <c r="D96" i="115"/>
  <c r="D97" i="115"/>
  <c r="D98" i="115"/>
  <c r="D99" i="115"/>
  <c r="D100" i="115"/>
  <c r="C106" i="115"/>
  <c r="C107" i="115"/>
  <c r="C108" i="115"/>
  <c r="C109" i="115"/>
  <c r="C110" i="115"/>
  <c r="C111" i="115"/>
  <c r="C12" i="114"/>
  <c r="C16" i="114"/>
  <c r="D115" i="114"/>
  <c r="D118" i="114"/>
  <c r="C9" i="114"/>
  <c r="H9" i="114"/>
  <c r="I9" i="114" s="1"/>
  <c r="D12" i="114"/>
  <c r="C13" i="114"/>
  <c r="H13" i="114"/>
  <c r="I13" i="114" s="1"/>
  <c r="D16" i="114"/>
  <c r="C17" i="114"/>
  <c r="H17" i="114"/>
  <c r="I17" i="114" s="1"/>
  <c r="C21" i="114"/>
  <c r="H21" i="114"/>
  <c r="I21" i="114" s="1"/>
  <c r="H12" i="114"/>
  <c r="I12" i="114" s="1"/>
  <c r="C20" i="114"/>
  <c r="H20" i="114"/>
  <c r="I20" i="114" s="1"/>
  <c r="C10" i="114"/>
  <c r="C14" i="114"/>
  <c r="H14" i="114"/>
  <c r="I14" i="114" s="1"/>
  <c r="C18" i="114"/>
  <c r="H18" i="114"/>
  <c r="I18" i="114" s="1"/>
  <c r="C22" i="114"/>
  <c r="C8" i="114"/>
  <c r="H8" i="114"/>
  <c r="I8" i="114" s="1"/>
  <c r="I22" i="114"/>
  <c r="C7" i="114"/>
  <c r="H7" i="114"/>
  <c r="I7" i="114" s="1"/>
  <c r="D10" i="114"/>
  <c r="C11" i="114"/>
  <c r="H11" i="114"/>
  <c r="I11" i="114" s="1"/>
  <c r="D14" i="114"/>
  <c r="C15" i="114"/>
  <c r="H15" i="114"/>
  <c r="I15" i="114" s="1"/>
  <c r="D18" i="114"/>
  <c r="C19" i="114"/>
  <c r="H19" i="114"/>
  <c r="I19" i="114" s="1"/>
  <c r="D22" i="114"/>
  <c r="C34" i="114"/>
  <c r="H34" i="114"/>
  <c r="I34" i="114" s="1"/>
  <c r="C42" i="114"/>
  <c r="H42" i="114"/>
  <c r="I42" i="114" s="1"/>
  <c r="C44" i="114"/>
  <c r="H44" i="114"/>
  <c r="I44" i="114" s="1"/>
  <c r="I80" i="114"/>
  <c r="I82" i="114"/>
  <c r="H89" i="114"/>
  <c r="I89" i="114" s="1"/>
  <c r="D89" i="114"/>
  <c r="C89" i="114"/>
  <c r="H90" i="114"/>
  <c r="I90" i="114" s="1"/>
  <c r="D90" i="114"/>
  <c r="C90" i="114"/>
  <c r="H91" i="114"/>
  <c r="I91" i="114" s="1"/>
  <c r="D91" i="114"/>
  <c r="C91" i="114"/>
  <c r="H92" i="114"/>
  <c r="I92" i="114" s="1"/>
  <c r="D92" i="114"/>
  <c r="C92" i="114"/>
  <c r="D93" i="114"/>
  <c r="C93" i="114"/>
  <c r="H94" i="114"/>
  <c r="I94" i="114" s="1"/>
  <c r="D94" i="114"/>
  <c r="G94" i="114"/>
  <c r="C94" i="114"/>
  <c r="H95" i="114"/>
  <c r="I95" i="114" s="1"/>
  <c r="D95" i="114"/>
  <c r="C95" i="114"/>
  <c r="H96" i="114"/>
  <c r="I96" i="114" s="1"/>
  <c r="D96" i="114"/>
  <c r="C96" i="114"/>
  <c r="H97" i="114"/>
  <c r="I97" i="114" s="1"/>
  <c r="D97" i="114"/>
  <c r="C97" i="114"/>
  <c r="H98" i="114"/>
  <c r="I98" i="114" s="1"/>
  <c r="D98" i="114"/>
  <c r="C98" i="114"/>
  <c r="H99" i="114"/>
  <c r="I99" i="114" s="1"/>
  <c r="D99" i="114"/>
  <c r="C99" i="114"/>
  <c r="H100" i="114"/>
  <c r="I100" i="114" s="1"/>
  <c r="D100" i="114"/>
  <c r="C100" i="114"/>
  <c r="C23" i="114"/>
  <c r="C24" i="114"/>
  <c r="C25" i="114"/>
  <c r="C26" i="114"/>
  <c r="C27" i="114"/>
  <c r="C28" i="114"/>
  <c r="C29" i="114"/>
  <c r="C30" i="114"/>
  <c r="C37" i="114"/>
  <c r="C38" i="114"/>
  <c r="C39" i="114"/>
  <c r="C31" i="114"/>
  <c r="C32" i="114"/>
  <c r="C33" i="114"/>
  <c r="C40" i="114"/>
  <c r="H40" i="114"/>
  <c r="I40" i="114" s="1"/>
  <c r="C41" i="114"/>
  <c r="H41" i="114"/>
  <c r="I41" i="114" s="1"/>
  <c r="C43" i="114"/>
  <c r="H43" i="114"/>
  <c r="I43" i="114" s="1"/>
  <c r="C106" i="114"/>
  <c r="C107" i="114"/>
  <c r="C108" i="114"/>
  <c r="C109" i="114"/>
  <c r="C110" i="114"/>
  <c r="C111" i="114"/>
  <c r="I78" i="113"/>
  <c r="I59" i="113"/>
  <c r="I79" i="113"/>
  <c r="C67" i="113"/>
  <c r="D67" i="113"/>
  <c r="H94" i="113"/>
  <c r="I94" i="113" s="1"/>
  <c r="D94" i="113"/>
  <c r="C94" i="113"/>
  <c r="H98" i="113"/>
  <c r="I98" i="113" s="1"/>
  <c r="D98" i="113"/>
  <c r="C98" i="113"/>
  <c r="H102" i="113"/>
  <c r="I102" i="113" s="1"/>
  <c r="D102" i="113"/>
  <c r="C102" i="113"/>
  <c r="C63" i="113"/>
  <c r="D63" i="113"/>
  <c r="D118" i="113"/>
  <c r="D121" i="113"/>
  <c r="C61" i="113"/>
  <c r="D61" i="113"/>
  <c r="H63" i="113"/>
  <c r="I63" i="113" s="1"/>
  <c r="C65" i="113"/>
  <c r="D65" i="113"/>
  <c r="H67" i="113"/>
  <c r="I67" i="113" s="1"/>
  <c r="C69" i="113"/>
  <c r="D69" i="113"/>
  <c r="C59" i="113"/>
  <c r="D59" i="113"/>
  <c r="C71" i="113"/>
  <c r="D71" i="113"/>
  <c r="H92" i="113"/>
  <c r="I92" i="113" s="1"/>
  <c r="D92" i="113"/>
  <c r="C92" i="113"/>
  <c r="D96" i="113"/>
  <c r="C96" i="113"/>
  <c r="H100" i="113"/>
  <c r="I100" i="113" s="1"/>
  <c r="D100" i="113"/>
  <c r="C100" i="113"/>
  <c r="H104" i="113"/>
  <c r="I104" i="113" s="1"/>
  <c r="D104" i="113"/>
  <c r="C104" i="113"/>
  <c r="C110" i="113"/>
  <c r="H110" i="113"/>
  <c r="I110" i="113" s="1"/>
  <c r="C112" i="113"/>
  <c r="C114" i="113"/>
  <c r="H114" i="113"/>
  <c r="I114" i="113" s="1"/>
  <c r="C58" i="113"/>
  <c r="H58" i="113"/>
  <c r="I58" i="113" s="1"/>
  <c r="C60" i="113"/>
  <c r="H60" i="113"/>
  <c r="I60" i="113" s="1"/>
  <c r="C62" i="113"/>
  <c r="H62" i="113"/>
  <c r="I62" i="113" s="1"/>
  <c r="C64" i="113"/>
  <c r="H64" i="113"/>
  <c r="I64" i="113" s="1"/>
  <c r="C66" i="113"/>
  <c r="C68" i="113"/>
  <c r="H68" i="113"/>
  <c r="I68" i="113" s="1"/>
  <c r="C70" i="113"/>
  <c r="H70" i="113"/>
  <c r="I70" i="113" s="1"/>
  <c r="H93" i="113"/>
  <c r="I93" i="113" s="1"/>
  <c r="D93" i="113"/>
  <c r="H95" i="113"/>
  <c r="I95" i="113" s="1"/>
  <c r="D95" i="113"/>
  <c r="H97" i="113"/>
  <c r="I97" i="113" s="1"/>
  <c r="D97" i="113"/>
  <c r="G97" i="113"/>
  <c r="H99" i="113"/>
  <c r="I99" i="113" s="1"/>
  <c r="D99" i="113"/>
  <c r="H101" i="113"/>
  <c r="I101" i="113" s="1"/>
  <c r="D101" i="113"/>
  <c r="H103" i="113"/>
  <c r="I103" i="113" s="1"/>
  <c r="D103" i="113"/>
  <c r="D110" i="113"/>
  <c r="D112" i="113"/>
  <c r="D114" i="113"/>
  <c r="C7" i="113"/>
  <c r="C8" i="113"/>
  <c r="C9" i="113"/>
  <c r="C10" i="113"/>
  <c r="C11" i="113"/>
  <c r="C12" i="113"/>
  <c r="C13" i="113"/>
  <c r="C14" i="113"/>
  <c r="C15" i="113"/>
  <c r="C16" i="113"/>
  <c r="C17" i="113"/>
  <c r="C18" i="113"/>
  <c r="C19" i="113"/>
  <c r="C20" i="113"/>
  <c r="C21" i="113"/>
  <c r="C22" i="113"/>
  <c r="C23" i="113"/>
  <c r="C24" i="113"/>
  <c r="C25" i="113"/>
  <c r="C26" i="113"/>
  <c r="C27" i="113"/>
  <c r="C28" i="113"/>
  <c r="C29" i="113"/>
  <c r="C30" i="113"/>
  <c r="C37" i="113"/>
  <c r="C38" i="113"/>
  <c r="C39" i="113"/>
  <c r="C31" i="113"/>
  <c r="C32" i="113"/>
  <c r="C33" i="113"/>
  <c r="C40" i="113"/>
  <c r="C34" i="113"/>
  <c r="C41" i="113"/>
  <c r="C42" i="113"/>
  <c r="C43" i="113"/>
  <c r="C44" i="113"/>
  <c r="D58" i="113"/>
  <c r="D60" i="113"/>
  <c r="D62" i="113"/>
  <c r="D64" i="113"/>
  <c r="D66" i="113"/>
  <c r="D68" i="113"/>
  <c r="D70" i="113"/>
  <c r="C93" i="113"/>
  <c r="C95" i="113"/>
  <c r="C97" i="113"/>
  <c r="C99" i="113"/>
  <c r="C101" i="113"/>
  <c r="C103" i="113"/>
  <c r="C109" i="113"/>
  <c r="H109" i="113"/>
  <c r="I109" i="113" s="1"/>
  <c r="C111" i="113"/>
  <c r="H111" i="113"/>
  <c r="C113" i="113"/>
  <c r="I89" i="112"/>
  <c r="I34" i="112"/>
  <c r="I44" i="112"/>
  <c r="D115" i="112"/>
  <c r="D118" i="112"/>
  <c r="C42" i="112"/>
  <c r="H42" i="112"/>
  <c r="I42" i="112" s="1"/>
  <c r="C34" i="112"/>
  <c r="C44" i="112"/>
  <c r="D34" i="112"/>
  <c r="D42" i="112"/>
  <c r="D44" i="112"/>
  <c r="C41" i="112"/>
  <c r="H41" i="112"/>
  <c r="I41" i="112" s="1"/>
  <c r="C43" i="112"/>
  <c r="H43" i="112"/>
  <c r="I43" i="112" s="1"/>
  <c r="I77" i="112"/>
  <c r="I79" i="112"/>
  <c r="F94" i="112"/>
  <c r="C89" i="112"/>
  <c r="C90" i="112"/>
  <c r="C91" i="112"/>
  <c r="C92" i="112"/>
  <c r="C93" i="112"/>
  <c r="C94" i="112"/>
  <c r="G94" i="112"/>
  <c r="C95" i="112"/>
  <c r="C96" i="112"/>
  <c r="C97" i="112"/>
  <c r="C98" i="112"/>
  <c r="C99" i="112"/>
  <c r="C100" i="112"/>
  <c r="D89" i="112"/>
  <c r="D90" i="112"/>
  <c r="D91" i="112"/>
  <c r="D92" i="112"/>
  <c r="D93" i="112"/>
  <c r="D94" i="112"/>
  <c r="D95" i="112"/>
  <c r="D96" i="112"/>
  <c r="D97" i="112"/>
  <c r="D98" i="112"/>
  <c r="D99" i="112"/>
  <c r="D100" i="112"/>
  <c r="C106" i="112"/>
  <c r="C107" i="112"/>
  <c r="C108" i="112"/>
  <c r="C109" i="112"/>
  <c r="C110" i="112"/>
  <c r="C111" i="112"/>
  <c r="I89" i="111"/>
  <c r="I44" i="111"/>
  <c r="C34" i="111"/>
  <c r="H34" i="111"/>
  <c r="I34" i="111" s="1"/>
  <c r="C8" i="111"/>
  <c r="H8" i="111"/>
  <c r="I8" i="111" s="1"/>
  <c r="C10" i="111"/>
  <c r="H10" i="111"/>
  <c r="I10" i="111" s="1"/>
  <c r="C12" i="111"/>
  <c r="H12" i="111"/>
  <c r="I12" i="111" s="1"/>
  <c r="C14" i="111"/>
  <c r="H14" i="111"/>
  <c r="I14" i="111" s="1"/>
  <c r="C16" i="111"/>
  <c r="C18" i="111"/>
  <c r="H18" i="111"/>
  <c r="I18" i="111" s="1"/>
  <c r="C20" i="111"/>
  <c r="H20" i="111"/>
  <c r="I20" i="111" s="1"/>
  <c r="C22" i="111"/>
  <c r="H22" i="111"/>
  <c r="I22" i="111" s="1"/>
  <c r="C24" i="111"/>
  <c r="H24" i="111"/>
  <c r="I24" i="111" s="1"/>
  <c r="C26" i="111"/>
  <c r="H26" i="111"/>
  <c r="I26" i="111" s="1"/>
  <c r="C28" i="111"/>
  <c r="H28" i="111"/>
  <c r="I28" i="111" s="1"/>
  <c r="C30" i="111"/>
  <c r="H30" i="111"/>
  <c r="I30" i="111" s="1"/>
  <c r="C38" i="111"/>
  <c r="H38" i="111"/>
  <c r="I38" i="111" s="1"/>
  <c r="C31" i="111"/>
  <c r="H31" i="111"/>
  <c r="I31" i="111" s="1"/>
  <c r="C33" i="111"/>
  <c r="D34" i="111"/>
  <c r="C44" i="111"/>
  <c r="D44" i="111"/>
  <c r="D115" i="111"/>
  <c r="D118" i="111"/>
  <c r="D7" i="111"/>
  <c r="C9" i="111"/>
  <c r="H9" i="111"/>
  <c r="I9" i="111" s="1"/>
  <c r="C11" i="111"/>
  <c r="H11" i="111"/>
  <c r="I11" i="111" s="1"/>
  <c r="C13" i="111"/>
  <c r="H13" i="111"/>
  <c r="I13" i="111" s="1"/>
  <c r="C15" i="111"/>
  <c r="H15" i="111"/>
  <c r="I15" i="111" s="1"/>
  <c r="C17" i="111"/>
  <c r="H17" i="111"/>
  <c r="I17" i="111" s="1"/>
  <c r="C19" i="111"/>
  <c r="H19" i="111"/>
  <c r="I19" i="111" s="1"/>
  <c r="C21" i="111"/>
  <c r="H21" i="111"/>
  <c r="I21" i="111" s="1"/>
  <c r="C23" i="111"/>
  <c r="H23" i="111"/>
  <c r="I23" i="111" s="1"/>
  <c r="C25" i="111"/>
  <c r="H25" i="111"/>
  <c r="I25" i="111" s="1"/>
  <c r="C27" i="111"/>
  <c r="H27" i="111"/>
  <c r="I27" i="111" s="1"/>
  <c r="C29" i="111"/>
  <c r="H29" i="111"/>
  <c r="I29" i="111" s="1"/>
  <c r="C37" i="111"/>
  <c r="H37" i="111"/>
  <c r="I37" i="111" s="1"/>
  <c r="C39" i="111"/>
  <c r="H39" i="111"/>
  <c r="I39" i="111" s="1"/>
  <c r="C32" i="111"/>
  <c r="H40" i="111"/>
  <c r="I40" i="111" s="1"/>
  <c r="C40" i="111"/>
  <c r="C42" i="111"/>
  <c r="H42" i="111"/>
  <c r="I42" i="111" s="1"/>
  <c r="C41" i="111"/>
  <c r="H41" i="111"/>
  <c r="I41" i="111" s="1"/>
  <c r="C43" i="111"/>
  <c r="H43" i="111"/>
  <c r="I43" i="111" s="1"/>
  <c r="F94" i="111"/>
  <c r="C89" i="111"/>
  <c r="C90" i="111"/>
  <c r="C91" i="111"/>
  <c r="C92" i="111"/>
  <c r="C93" i="111"/>
  <c r="C94" i="111"/>
  <c r="G94" i="111"/>
  <c r="C95" i="111"/>
  <c r="C96" i="111"/>
  <c r="C97" i="111"/>
  <c r="C98" i="111"/>
  <c r="C99" i="111"/>
  <c r="C100" i="111"/>
  <c r="D89" i="111"/>
  <c r="D90" i="111"/>
  <c r="D91" i="111"/>
  <c r="D92" i="111"/>
  <c r="D93" i="111"/>
  <c r="D94" i="111"/>
  <c r="D95" i="111"/>
  <c r="D96" i="111"/>
  <c r="D97" i="111"/>
  <c r="D98" i="111"/>
  <c r="D99" i="111"/>
  <c r="D100" i="111"/>
  <c r="C106" i="111"/>
  <c r="C107" i="111"/>
  <c r="C108" i="111"/>
  <c r="C109" i="111"/>
  <c r="C110" i="111"/>
  <c r="C111" i="111"/>
  <c r="I61" i="110"/>
  <c r="I75" i="110"/>
  <c r="I97" i="110"/>
  <c r="D115" i="110"/>
  <c r="D118" i="110"/>
  <c r="C59" i="110"/>
  <c r="D59" i="110"/>
  <c r="C67" i="110"/>
  <c r="D67" i="110"/>
  <c r="C65" i="110"/>
  <c r="D65" i="110"/>
  <c r="I21" i="110"/>
  <c r="I23" i="110"/>
  <c r="I27" i="110"/>
  <c r="I40" i="110"/>
  <c r="I41" i="110"/>
  <c r="H59" i="110"/>
  <c r="I59" i="110" s="1"/>
  <c r="C63" i="110"/>
  <c r="D63" i="110"/>
  <c r="H67" i="110"/>
  <c r="I67" i="110" s="1"/>
  <c r="C71" i="110"/>
  <c r="D71" i="110"/>
  <c r="C61" i="110"/>
  <c r="D61" i="110"/>
  <c r="C69" i="110"/>
  <c r="D69" i="110"/>
  <c r="D48" i="110"/>
  <c r="H48" i="110"/>
  <c r="I48" i="110" s="1"/>
  <c r="D49" i="110"/>
  <c r="H49" i="110"/>
  <c r="I49" i="110" s="1"/>
  <c r="D50" i="110"/>
  <c r="H50" i="110"/>
  <c r="I50" i="110" s="1"/>
  <c r="D51" i="110"/>
  <c r="H51" i="110"/>
  <c r="I51" i="110" s="1"/>
  <c r="D52" i="110"/>
  <c r="H52" i="110"/>
  <c r="D53" i="110"/>
  <c r="H53" i="110"/>
  <c r="D54" i="110"/>
  <c r="H54" i="110"/>
  <c r="I54" i="110" s="1"/>
  <c r="D55" i="110"/>
  <c r="H55" i="110"/>
  <c r="I55" i="110" s="1"/>
  <c r="D56" i="110"/>
  <c r="H56" i="110"/>
  <c r="I56" i="110" s="1"/>
  <c r="C58" i="110"/>
  <c r="H58" i="110"/>
  <c r="I58" i="110" s="1"/>
  <c r="C60" i="110"/>
  <c r="H60" i="110"/>
  <c r="I60" i="110" s="1"/>
  <c r="C62" i="110"/>
  <c r="H62" i="110"/>
  <c r="I62" i="110" s="1"/>
  <c r="C64" i="110"/>
  <c r="H64" i="110"/>
  <c r="I64" i="110" s="1"/>
  <c r="C66" i="110"/>
  <c r="C68" i="110"/>
  <c r="H68" i="110"/>
  <c r="I68" i="110" s="1"/>
  <c r="C70" i="110"/>
  <c r="H70" i="110"/>
  <c r="I70" i="110" s="1"/>
  <c r="F94" i="110"/>
  <c r="D89" i="110"/>
  <c r="D90" i="110"/>
  <c r="D91" i="110"/>
  <c r="D92" i="110"/>
  <c r="D93" i="110"/>
  <c r="D94" i="110"/>
  <c r="D95" i="110"/>
  <c r="D96" i="110"/>
  <c r="D97" i="110"/>
  <c r="D98" i="110"/>
  <c r="D99" i="110"/>
  <c r="D100" i="110"/>
  <c r="C106" i="110"/>
  <c r="C107" i="110"/>
  <c r="C108" i="110"/>
  <c r="C109" i="110"/>
  <c r="C110" i="110"/>
  <c r="C111" i="110"/>
  <c r="I86" i="109"/>
  <c r="I82" i="109"/>
  <c r="C7" i="109"/>
  <c r="D7" i="109"/>
  <c r="C15" i="109"/>
  <c r="D15" i="109"/>
  <c r="I22" i="109"/>
  <c r="I26" i="109"/>
  <c r="C11" i="109"/>
  <c r="D11" i="109"/>
  <c r="I11" i="109"/>
  <c r="C13" i="109"/>
  <c r="D13" i="109"/>
  <c r="I7" i="109"/>
  <c r="C9" i="109"/>
  <c r="D9" i="109"/>
  <c r="H13" i="109"/>
  <c r="I13" i="109" s="1"/>
  <c r="I15" i="109"/>
  <c r="I30" i="109"/>
  <c r="C17" i="109"/>
  <c r="H19" i="109"/>
  <c r="I19" i="109" s="1"/>
  <c r="H21" i="109"/>
  <c r="I21" i="109" s="1"/>
  <c r="H23" i="109"/>
  <c r="I23" i="109" s="1"/>
  <c r="C25" i="109"/>
  <c r="C27" i="109"/>
  <c r="C29" i="109"/>
  <c r="C37" i="109"/>
  <c r="C32" i="109"/>
  <c r="H40" i="109"/>
  <c r="I40" i="109" s="1"/>
  <c r="H41" i="109"/>
  <c r="I41" i="109" s="1"/>
  <c r="D118" i="109"/>
  <c r="D17" i="109"/>
  <c r="D25" i="109"/>
  <c r="D27" i="109"/>
  <c r="D29" i="109"/>
  <c r="D37" i="109"/>
  <c r="D32" i="109"/>
  <c r="C107" i="109"/>
  <c r="D107" i="109"/>
  <c r="H17" i="109"/>
  <c r="I17" i="109" s="1"/>
  <c r="C19" i="109"/>
  <c r="C21" i="109"/>
  <c r="C23" i="109"/>
  <c r="H25" i="109"/>
  <c r="I25" i="109" s="1"/>
  <c r="H29" i="109"/>
  <c r="I29" i="109" s="1"/>
  <c r="H37" i="109"/>
  <c r="C39" i="109"/>
  <c r="H39" i="109"/>
  <c r="I39" i="109" s="1"/>
  <c r="C40" i="109"/>
  <c r="C41" i="109"/>
  <c r="C43" i="109"/>
  <c r="H43" i="109"/>
  <c r="I43" i="109" s="1"/>
  <c r="C8" i="109"/>
  <c r="C12" i="109"/>
  <c r="C14" i="109"/>
  <c r="C18" i="109"/>
  <c r="C20" i="109"/>
  <c r="C24" i="109"/>
  <c r="C109" i="109"/>
  <c r="D109" i="109"/>
  <c r="D124" i="109"/>
  <c r="H8" i="109"/>
  <c r="I8" i="109" s="1"/>
  <c r="C10" i="109"/>
  <c r="H10" i="109"/>
  <c r="I10" i="109" s="1"/>
  <c r="H12" i="109"/>
  <c r="I12" i="109" s="1"/>
  <c r="H14" i="109"/>
  <c r="I14" i="109" s="1"/>
  <c r="C16" i="109"/>
  <c r="H18" i="109"/>
  <c r="I18" i="109" s="1"/>
  <c r="H20" i="109"/>
  <c r="I20" i="109" s="1"/>
  <c r="C22" i="109"/>
  <c r="H24" i="109"/>
  <c r="I24" i="109" s="1"/>
  <c r="C26" i="109"/>
  <c r="C28" i="109"/>
  <c r="H28" i="109"/>
  <c r="I28" i="109" s="1"/>
  <c r="C30" i="109"/>
  <c r="C38" i="109"/>
  <c r="H38" i="109"/>
  <c r="I38" i="109" s="1"/>
  <c r="C31" i="109"/>
  <c r="H31" i="109"/>
  <c r="C33" i="109"/>
  <c r="C34" i="109"/>
  <c r="H34" i="109"/>
  <c r="I34" i="109" s="1"/>
  <c r="C42" i="109"/>
  <c r="H42" i="109"/>
  <c r="I42" i="109" s="1"/>
  <c r="C44" i="109"/>
  <c r="H44" i="109"/>
  <c r="I44" i="109" s="1"/>
  <c r="D8" i="109"/>
  <c r="D10" i="109"/>
  <c r="D12" i="109"/>
  <c r="D14" i="109"/>
  <c r="D16" i="109"/>
  <c r="D18" i="109"/>
  <c r="D20" i="109"/>
  <c r="D22" i="109"/>
  <c r="D24" i="109"/>
  <c r="D26" i="109"/>
  <c r="D28" i="109"/>
  <c r="D30" i="109"/>
  <c r="D38" i="109"/>
  <c r="D31" i="109"/>
  <c r="D33" i="109"/>
  <c r="D34" i="109"/>
  <c r="D42" i="109"/>
  <c r="D44" i="109"/>
  <c r="I50" i="109"/>
  <c r="C59" i="109"/>
  <c r="C61" i="109"/>
  <c r="C63" i="109"/>
  <c r="C65" i="109"/>
  <c r="C67" i="109"/>
  <c r="C69" i="109"/>
  <c r="C71" i="109"/>
  <c r="H89" i="109"/>
  <c r="I89" i="109" s="1"/>
  <c r="D89" i="109"/>
  <c r="H91" i="109"/>
  <c r="I91" i="109" s="1"/>
  <c r="D91" i="109"/>
  <c r="D93" i="109"/>
  <c r="H95" i="109"/>
  <c r="I95" i="109" s="1"/>
  <c r="D95" i="109"/>
  <c r="H97" i="109"/>
  <c r="I97" i="109" s="1"/>
  <c r="D97" i="109"/>
  <c r="H99" i="109"/>
  <c r="I99" i="109" s="1"/>
  <c r="D99" i="109"/>
  <c r="C111" i="109"/>
  <c r="D111" i="109"/>
  <c r="C58" i="109"/>
  <c r="H58" i="109"/>
  <c r="I58" i="109" s="1"/>
  <c r="C60" i="109"/>
  <c r="H60" i="109"/>
  <c r="I60" i="109" s="1"/>
  <c r="C62" i="109"/>
  <c r="H62" i="109"/>
  <c r="I62" i="109" s="1"/>
  <c r="C64" i="109"/>
  <c r="H64" i="109"/>
  <c r="I64" i="109" s="1"/>
  <c r="C66" i="109"/>
  <c r="C68" i="109"/>
  <c r="H68" i="109"/>
  <c r="I68" i="109" s="1"/>
  <c r="C70" i="109"/>
  <c r="H70" i="109"/>
  <c r="I70" i="109" s="1"/>
  <c r="H90" i="109"/>
  <c r="I90" i="109" s="1"/>
  <c r="D90" i="109"/>
  <c r="H92" i="109"/>
  <c r="I92" i="109" s="1"/>
  <c r="D92" i="109"/>
  <c r="H94" i="109"/>
  <c r="I94" i="109" s="1"/>
  <c r="D94" i="109"/>
  <c r="G94" i="109"/>
  <c r="H96" i="109"/>
  <c r="I96" i="109" s="1"/>
  <c r="D96" i="109"/>
  <c r="H98" i="109"/>
  <c r="I98" i="109" s="1"/>
  <c r="D98" i="109"/>
  <c r="H100" i="109"/>
  <c r="I100" i="109" s="1"/>
  <c r="D100" i="109"/>
  <c r="D58" i="109"/>
  <c r="D60" i="109"/>
  <c r="D62" i="109"/>
  <c r="D64" i="109"/>
  <c r="D66" i="109"/>
  <c r="D68" i="109"/>
  <c r="D70" i="109"/>
  <c r="C90" i="109"/>
  <c r="C92" i="109"/>
  <c r="C94" i="109"/>
  <c r="C96" i="109"/>
  <c r="C98" i="109"/>
  <c r="C100" i="109"/>
  <c r="C106" i="109"/>
  <c r="H106" i="109"/>
  <c r="I106" i="109" s="1"/>
  <c r="C108" i="109"/>
  <c r="H108" i="109"/>
  <c r="C110" i="109"/>
  <c r="I89" i="108"/>
  <c r="D115" i="108"/>
  <c r="D118" i="108"/>
  <c r="C34" i="108"/>
  <c r="H34" i="108"/>
  <c r="I34" i="108" s="1"/>
  <c r="C42" i="108"/>
  <c r="H42" i="108"/>
  <c r="I42" i="108" s="1"/>
  <c r="C44" i="108"/>
  <c r="H44" i="108"/>
  <c r="I44" i="108" s="1"/>
  <c r="D34" i="108"/>
  <c r="D42" i="108"/>
  <c r="D44" i="108"/>
  <c r="I111" i="108"/>
  <c r="C41" i="108"/>
  <c r="H41" i="108"/>
  <c r="I41" i="108" s="1"/>
  <c r="C43" i="108"/>
  <c r="H43" i="108"/>
  <c r="I43" i="108" s="1"/>
  <c r="I75" i="108"/>
  <c r="F94" i="108"/>
  <c r="C89" i="108"/>
  <c r="C90" i="108"/>
  <c r="C91" i="108"/>
  <c r="C92" i="108"/>
  <c r="C93" i="108"/>
  <c r="C94" i="108"/>
  <c r="G94" i="108"/>
  <c r="C95" i="108"/>
  <c r="C96" i="108"/>
  <c r="C97" i="108"/>
  <c r="C98" i="108"/>
  <c r="C99" i="108"/>
  <c r="C100" i="108"/>
  <c r="D89" i="108"/>
  <c r="D90" i="108"/>
  <c r="D91" i="108"/>
  <c r="D92" i="108"/>
  <c r="D93" i="108"/>
  <c r="D94" i="108"/>
  <c r="D95" i="108"/>
  <c r="D96" i="108"/>
  <c r="D97" i="108"/>
  <c r="D98" i="108"/>
  <c r="D99" i="108"/>
  <c r="D100" i="108"/>
  <c r="C106" i="108"/>
  <c r="C107" i="108"/>
  <c r="C108" i="108"/>
  <c r="C109" i="108"/>
  <c r="C110" i="108"/>
  <c r="C111" i="108"/>
  <c r="D118" i="107"/>
  <c r="D121" i="107"/>
  <c r="C34" i="107"/>
  <c r="H34" i="107"/>
  <c r="I34" i="107" s="1"/>
  <c r="C42" i="107"/>
  <c r="H42" i="107"/>
  <c r="I42" i="107" s="1"/>
  <c r="C44" i="107"/>
  <c r="H44" i="107"/>
  <c r="I44" i="107" s="1"/>
  <c r="D34" i="107"/>
  <c r="D42" i="107"/>
  <c r="D44" i="107"/>
  <c r="C41" i="107"/>
  <c r="H41" i="107"/>
  <c r="I41" i="107" s="1"/>
  <c r="C43" i="107"/>
  <c r="H43" i="107"/>
  <c r="I43" i="107" s="1"/>
  <c r="I77" i="107"/>
  <c r="F97" i="107"/>
  <c r="C92" i="107"/>
  <c r="C93" i="107"/>
  <c r="C94" i="107"/>
  <c r="C95" i="107"/>
  <c r="C96" i="107"/>
  <c r="C97" i="107"/>
  <c r="G97" i="107"/>
  <c r="C98" i="107"/>
  <c r="C99" i="107"/>
  <c r="C100" i="107"/>
  <c r="C101" i="107"/>
  <c r="C102" i="107"/>
  <c r="C103" i="107"/>
  <c r="C104" i="107"/>
  <c r="D92" i="107"/>
  <c r="D93" i="107"/>
  <c r="D94" i="107"/>
  <c r="D95" i="107"/>
  <c r="D96" i="107"/>
  <c r="D97" i="107"/>
  <c r="D98" i="107"/>
  <c r="D99" i="107"/>
  <c r="D100" i="107"/>
  <c r="D101" i="107"/>
  <c r="D102" i="107"/>
  <c r="D103" i="107"/>
  <c r="D104" i="107"/>
  <c r="C109" i="107"/>
  <c r="C110" i="107"/>
  <c r="C111" i="107"/>
  <c r="C112" i="107"/>
  <c r="C113" i="107"/>
  <c r="C114" i="107"/>
  <c r="I89" i="106"/>
  <c r="I7" i="106"/>
  <c r="I8" i="106"/>
  <c r="I26" i="106"/>
  <c r="I34" i="106"/>
  <c r="I44" i="106"/>
  <c r="H54" i="106"/>
  <c r="I54" i="106" s="1"/>
  <c r="D54" i="106"/>
  <c r="C59" i="106"/>
  <c r="D59" i="106"/>
  <c r="C61" i="106"/>
  <c r="D61" i="106"/>
  <c r="C63" i="106"/>
  <c r="D63" i="106"/>
  <c r="C65" i="106"/>
  <c r="D65" i="106"/>
  <c r="C67" i="106"/>
  <c r="D67" i="106"/>
  <c r="I12" i="106"/>
  <c r="I30" i="106"/>
  <c r="I31" i="106"/>
  <c r="C9" i="106"/>
  <c r="C17" i="106"/>
  <c r="C27" i="106"/>
  <c r="I90" i="106"/>
  <c r="C13" i="106"/>
  <c r="C21" i="106"/>
  <c r="C23" i="106"/>
  <c r="C37" i="106"/>
  <c r="I39" i="106"/>
  <c r="C32" i="106"/>
  <c r="C41" i="106"/>
  <c r="I43" i="106"/>
  <c r="H48" i="106"/>
  <c r="I48" i="106" s="1"/>
  <c r="D48" i="106"/>
  <c r="H50" i="106"/>
  <c r="I50" i="106" s="1"/>
  <c r="D50" i="106"/>
  <c r="H52" i="106"/>
  <c r="D52" i="106"/>
  <c r="H55" i="106"/>
  <c r="I55" i="106" s="1"/>
  <c r="D55" i="106"/>
  <c r="C7" i="106"/>
  <c r="C8" i="106"/>
  <c r="D9" i="106"/>
  <c r="C12" i="106"/>
  <c r="D13" i="106"/>
  <c r="H13" i="106"/>
  <c r="I13" i="106" s="1"/>
  <c r="I14" i="106"/>
  <c r="C16" i="106"/>
  <c r="D17" i="106"/>
  <c r="C20" i="106"/>
  <c r="D21" i="106"/>
  <c r="H21" i="106"/>
  <c r="I21" i="106" s="1"/>
  <c r="D23" i="106"/>
  <c r="C26" i="106"/>
  <c r="D27" i="106"/>
  <c r="I28" i="106"/>
  <c r="C30" i="106"/>
  <c r="D37" i="106"/>
  <c r="C31" i="106"/>
  <c r="D32" i="106"/>
  <c r="C34" i="106"/>
  <c r="D41" i="106"/>
  <c r="C44" i="106"/>
  <c r="C48" i="106"/>
  <c r="C50" i="106"/>
  <c r="C52" i="106"/>
  <c r="C55" i="106"/>
  <c r="H56" i="106"/>
  <c r="I56" i="106" s="1"/>
  <c r="D56" i="106"/>
  <c r="I20" i="106"/>
  <c r="D115" i="106"/>
  <c r="D118" i="106"/>
  <c r="D7" i="106"/>
  <c r="D8" i="106"/>
  <c r="I9" i="106"/>
  <c r="D12" i="106"/>
  <c r="D16" i="106"/>
  <c r="I17" i="106"/>
  <c r="D20" i="106"/>
  <c r="I23" i="106"/>
  <c r="D26" i="106"/>
  <c r="I27" i="106"/>
  <c r="D30" i="106"/>
  <c r="D31" i="106"/>
  <c r="D34" i="106"/>
  <c r="I41" i="106"/>
  <c r="D44" i="106"/>
  <c r="H49" i="106"/>
  <c r="I49" i="106" s="1"/>
  <c r="D49" i="106"/>
  <c r="H51" i="106"/>
  <c r="I51" i="106" s="1"/>
  <c r="D51" i="106"/>
  <c r="H53" i="106"/>
  <c r="D53" i="106"/>
  <c r="D57" i="106"/>
  <c r="H57" i="106"/>
  <c r="I57" i="106" s="1"/>
  <c r="H59" i="106"/>
  <c r="I59" i="106" s="1"/>
  <c r="H61" i="106"/>
  <c r="I61" i="106" s="1"/>
  <c r="H63" i="106"/>
  <c r="I63" i="106" s="1"/>
  <c r="H67" i="106"/>
  <c r="I67" i="106" s="1"/>
  <c r="I107" i="106"/>
  <c r="C58" i="106"/>
  <c r="H58" i="106"/>
  <c r="I58" i="106" s="1"/>
  <c r="C60" i="106"/>
  <c r="H60" i="106"/>
  <c r="I60" i="106" s="1"/>
  <c r="C62" i="106"/>
  <c r="H62" i="106"/>
  <c r="I62" i="106" s="1"/>
  <c r="C64" i="106"/>
  <c r="H64" i="106"/>
  <c r="I64" i="106" s="1"/>
  <c r="C66" i="106"/>
  <c r="C68" i="106"/>
  <c r="H68" i="106"/>
  <c r="I68" i="106" s="1"/>
  <c r="I77" i="106"/>
  <c r="I85" i="106"/>
  <c r="F94" i="106"/>
  <c r="C89" i="106"/>
  <c r="C90" i="106"/>
  <c r="C91" i="106"/>
  <c r="C92" i="106"/>
  <c r="C93" i="106"/>
  <c r="C94" i="106"/>
  <c r="G94" i="106"/>
  <c r="C95" i="106"/>
  <c r="C96" i="106"/>
  <c r="C97" i="106"/>
  <c r="C98" i="106"/>
  <c r="C99" i="106"/>
  <c r="C100" i="106"/>
  <c r="C69" i="106"/>
  <c r="C70" i="106"/>
  <c r="C71" i="106"/>
  <c r="D89" i="106"/>
  <c r="D90" i="106"/>
  <c r="D91" i="106"/>
  <c r="D92" i="106"/>
  <c r="D93" i="106"/>
  <c r="D94" i="106"/>
  <c r="D95" i="106"/>
  <c r="D96" i="106"/>
  <c r="D97" i="106"/>
  <c r="D98" i="106"/>
  <c r="D99" i="106"/>
  <c r="D100" i="106"/>
  <c r="C106" i="106"/>
  <c r="C107" i="106"/>
  <c r="C108" i="106"/>
  <c r="C109" i="106"/>
  <c r="C110" i="106"/>
  <c r="C111" i="106"/>
  <c r="C48" i="105"/>
  <c r="H48" i="105"/>
  <c r="I48" i="105" s="1"/>
  <c r="D48" i="105"/>
  <c r="C56" i="105"/>
  <c r="H56" i="105"/>
  <c r="I56" i="105" s="1"/>
  <c r="D56" i="105"/>
  <c r="C53" i="105"/>
  <c r="H53" i="105"/>
  <c r="D53" i="105"/>
  <c r="H52" i="105"/>
  <c r="D52" i="105"/>
  <c r="C52" i="105"/>
  <c r="H51" i="105"/>
  <c r="I51" i="105" s="1"/>
  <c r="D51" i="105"/>
  <c r="C51" i="105"/>
  <c r="H55" i="105"/>
  <c r="I55" i="105" s="1"/>
  <c r="D55" i="105"/>
  <c r="C55" i="105"/>
  <c r="C49" i="105"/>
  <c r="H49" i="105"/>
  <c r="I49" i="105" s="1"/>
  <c r="D49" i="105"/>
  <c r="D57" i="105"/>
  <c r="H57" i="105"/>
  <c r="I57" i="105" s="1"/>
  <c r="C57" i="105"/>
  <c r="H50" i="105"/>
  <c r="I50" i="105" s="1"/>
  <c r="D50" i="105"/>
  <c r="C50" i="105"/>
  <c r="C54" i="105"/>
  <c r="H54" i="105"/>
  <c r="I54" i="105" s="1"/>
  <c r="D54" i="105"/>
  <c r="C59" i="105"/>
  <c r="H59" i="105"/>
  <c r="I59" i="105" s="1"/>
  <c r="H61" i="105"/>
  <c r="I61" i="105" s="1"/>
  <c r="C63" i="105"/>
  <c r="H63" i="105"/>
  <c r="I63" i="105" s="1"/>
  <c r="H89" i="105"/>
  <c r="I89" i="105" s="1"/>
  <c r="D89" i="105"/>
  <c r="C89" i="105"/>
  <c r="D59" i="105"/>
  <c r="D63" i="105"/>
  <c r="D126" i="105"/>
  <c r="D124" i="105"/>
  <c r="C61" i="105"/>
  <c r="H90" i="105"/>
  <c r="I90" i="105" s="1"/>
  <c r="D90" i="105"/>
  <c r="C90" i="105"/>
  <c r="H91" i="105"/>
  <c r="I91" i="105" s="1"/>
  <c r="D91" i="105"/>
  <c r="C91" i="105"/>
  <c r="H92" i="105"/>
  <c r="I92" i="105" s="1"/>
  <c r="D92" i="105"/>
  <c r="C92" i="105"/>
  <c r="D93" i="105"/>
  <c r="C93" i="105"/>
  <c r="H94" i="105"/>
  <c r="I94" i="105" s="1"/>
  <c r="D94" i="105"/>
  <c r="G94" i="105"/>
  <c r="C94" i="105"/>
  <c r="H95" i="105"/>
  <c r="I95" i="105" s="1"/>
  <c r="D95" i="105"/>
  <c r="C95" i="105"/>
  <c r="H96" i="105"/>
  <c r="I96" i="105" s="1"/>
  <c r="D96" i="105"/>
  <c r="C96" i="105"/>
  <c r="H97" i="105"/>
  <c r="I97" i="105" s="1"/>
  <c r="D97" i="105"/>
  <c r="C97" i="105"/>
  <c r="H98" i="105"/>
  <c r="I98" i="105" s="1"/>
  <c r="D98" i="105"/>
  <c r="C98" i="105"/>
  <c r="H99" i="105"/>
  <c r="I99" i="105" s="1"/>
  <c r="D99" i="105"/>
  <c r="C99" i="105"/>
  <c r="H100" i="105"/>
  <c r="I100" i="105" s="1"/>
  <c r="D100" i="105"/>
  <c r="C100" i="105"/>
  <c r="H101" i="105"/>
  <c r="I101" i="105" s="1"/>
  <c r="D101" i="105"/>
  <c r="C101" i="105"/>
  <c r="D118" i="105"/>
  <c r="C58" i="105"/>
  <c r="H58" i="105"/>
  <c r="I58" i="105" s="1"/>
  <c r="C60" i="105"/>
  <c r="H60" i="105"/>
  <c r="I60" i="105" s="1"/>
  <c r="C62" i="105"/>
  <c r="H62" i="105"/>
  <c r="I62" i="105" s="1"/>
  <c r="C64" i="105"/>
  <c r="H64" i="105"/>
  <c r="I64" i="105" s="1"/>
  <c r="I81" i="105"/>
  <c r="F94" i="105"/>
  <c r="C65" i="105"/>
  <c r="C66" i="105"/>
  <c r="C67" i="105"/>
  <c r="C68" i="105"/>
  <c r="C69" i="105"/>
  <c r="C70" i="105"/>
  <c r="C71" i="105"/>
  <c r="C106" i="105"/>
  <c r="C107" i="105"/>
  <c r="C108" i="105"/>
  <c r="C109" i="105"/>
  <c r="C110" i="105"/>
  <c r="C111" i="105"/>
  <c r="I49" i="104"/>
  <c r="C34" i="104"/>
  <c r="H34" i="104"/>
  <c r="I34" i="104" s="1"/>
  <c r="C42" i="104"/>
  <c r="H42" i="104"/>
  <c r="I42" i="104" s="1"/>
  <c r="C44" i="104"/>
  <c r="H44" i="104"/>
  <c r="I44" i="104" s="1"/>
  <c r="D115" i="104"/>
  <c r="D118" i="104"/>
  <c r="D34" i="104"/>
  <c r="D42" i="104"/>
  <c r="D44" i="104"/>
  <c r="I107" i="104"/>
  <c r="C41" i="104"/>
  <c r="H41" i="104"/>
  <c r="I41" i="104" s="1"/>
  <c r="C43" i="104"/>
  <c r="H43" i="104"/>
  <c r="I43" i="104" s="1"/>
  <c r="I77" i="104"/>
  <c r="I81" i="104"/>
  <c r="I85" i="104"/>
  <c r="F94" i="104"/>
  <c r="C89" i="104"/>
  <c r="C90" i="104"/>
  <c r="C91" i="104"/>
  <c r="C92" i="104"/>
  <c r="C93" i="104"/>
  <c r="C94" i="104"/>
  <c r="G94" i="104"/>
  <c r="C95" i="104"/>
  <c r="C96" i="104"/>
  <c r="C97" i="104"/>
  <c r="C98" i="104"/>
  <c r="C99" i="104"/>
  <c r="C100" i="104"/>
  <c r="C101" i="104"/>
  <c r="D89" i="104"/>
  <c r="D90" i="104"/>
  <c r="D91" i="104"/>
  <c r="D92" i="104"/>
  <c r="D93" i="104"/>
  <c r="D94" i="104"/>
  <c r="D95" i="104"/>
  <c r="D96" i="104"/>
  <c r="D97" i="104"/>
  <c r="D98" i="104"/>
  <c r="D99" i="104"/>
  <c r="D100" i="104"/>
  <c r="D101" i="104"/>
  <c r="C106" i="104"/>
  <c r="C107" i="104"/>
  <c r="C108" i="104"/>
  <c r="C109" i="104"/>
  <c r="C110" i="104"/>
  <c r="C111" i="104"/>
  <c r="I7" i="103"/>
  <c r="I8" i="103"/>
  <c r="I9" i="103"/>
  <c r="I10" i="103"/>
  <c r="I12" i="103"/>
  <c r="C14" i="103"/>
  <c r="H14" i="103"/>
  <c r="I14" i="103" s="1"/>
  <c r="C16" i="103"/>
  <c r="C18" i="103"/>
  <c r="H18" i="103"/>
  <c r="I18" i="103" s="1"/>
  <c r="C20" i="103"/>
  <c r="H20" i="103"/>
  <c r="I20" i="103" s="1"/>
  <c r="C22" i="103"/>
  <c r="H22" i="103"/>
  <c r="I22" i="103" s="1"/>
  <c r="C24" i="103"/>
  <c r="H24" i="103"/>
  <c r="I24" i="103" s="1"/>
  <c r="C26" i="103"/>
  <c r="H26" i="103"/>
  <c r="I26" i="103" s="1"/>
  <c r="C28" i="103"/>
  <c r="H28" i="103"/>
  <c r="I28" i="103" s="1"/>
  <c r="C30" i="103"/>
  <c r="H30" i="103"/>
  <c r="I30" i="103" s="1"/>
  <c r="C38" i="103"/>
  <c r="H38" i="103"/>
  <c r="I38" i="103" s="1"/>
  <c r="C31" i="103"/>
  <c r="H31" i="103"/>
  <c r="I31" i="103" s="1"/>
  <c r="C33" i="103"/>
  <c r="D34" i="103"/>
  <c r="H44" i="103"/>
  <c r="I44" i="103" s="1"/>
  <c r="D115" i="103"/>
  <c r="D118" i="103"/>
  <c r="D7" i="103"/>
  <c r="D8" i="103"/>
  <c r="D9" i="103"/>
  <c r="D10" i="103"/>
  <c r="D11" i="103"/>
  <c r="D12" i="103"/>
  <c r="D13" i="103"/>
  <c r="C15" i="103"/>
  <c r="H15" i="103"/>
  <c r="I15" i="103" s="1"/>
  <c r="C17" i="103"/>
  <c r="H17" i="103"/>
  <c r="I17" i="103" s="1"/>
  <c r="C19" i="103"/>
  <c r="H19" i="103"/>
  <c r="I19" i="103" s="1"/>
  <c r="C21" i="103"/>
  <c r="H21" i="103"/>
  <c r="I21" i="103" s="1"/>
  <c r="C23" i="103"/>
  <c r="H23" i="103"/>
  <c r="I23" i="103" s="1"/>
  <c r="C25" i="103"/>
  <c r="H25" i="103"/>
  <c r="I25" i="103" s="1"/>
  <c r="C27" i="103"/>
  <c r="H27" i="103"/>
  <c r="I27" i="103" s="1"/>
  <c r="C29" i="103"/>
  <c r="H29" i="103"/>
  <c r="I29" i="103" s="1"/>
  <c r="C37" i="103"/>
  <c r="H37" i="103"/>
  <c r="I37" i="103" s="1"/>
  <c r="C39" i="103"/>
  <c r="H39" i="103"/>
  <c r="I39" i="103" s="1"/>
  <c r="C32" i="103"/>
  <c r="H40" i="103"/>
  <c r="I40" i="103" s="1"/>
  <c r="C40" i="103"/>
  <c r="C42" i="103"/>
  <c r="H42" i="103"/>
  <c r="I42" i="103" s="1"/>
  <c r="C44" i="103"/>
  <c r="C34" i="103"/>
  <c r="H34" i="103"/>
  <c r="I34" i="103" s="1"/>
  <c r="I57" i="103"/>
  <c r="H89" i="103"/>
  <c r="I89" i="103" s="1"/>
  <c r="D89" i="103"/>
  <c r="C89" i="103"/>
  <c r="H90" i="103"/>
  <c r="I90" i="103" s="1"/>
  <c r="D90" i="103"/>
  <c r="C90" i="103"/>
  <c r="H91" i="103"/>
  <c r="I91" i="103" s="1"/>
  <c r="D91" i="103"/>
  <c r="C91" i="103"/>
  <c r="H92" i="103"/>
  <c r="I92" i="103" s="1"/>
  <c r="D92" i="103"/>
  <c r="C92" i="103"/>
  <c r="D93" i="103"/>
  <c r="C93" i="103"/>
  <c r="H94" i="103"/>
  <c r="I94" i="103" s="1"/>
  <c r="D94" i="103"/>
  <c r="G94" i="103"/>
  <c r="C94" i="103"/>
  <c r="H95" i="103"/>
  <c r="I95" i="103" s="1"/>
  <c r="D95" i="103"/>
  <c r="C95" i="103"/>
  <c r="H96" i="103"/>
  <c r="I96" i="103" s="1"/>
  <c r="D96" i="103"/>
  <c r="C96" i="103"/>
  <c r="H97" i="103"/>
  <c r="I97" i="103" s="1"/>
  <c r="D97" i="103"/>
  <c r="C97" i="103"/>
  <c r="H98" i="103"/>
  <c r="I98" i="103" s="1"/>
  <c r="D98" i="103"/>
  <c r="C98" i="103"/>
  <c r="H99" i="103"/>
  <c r="I99" i="103" s="1"/>
  <c r="D99" i="103"/>
  <c r="C99" i="103"/>
  <c r="H100" i="103"/>
  <c r="I100" i="103" s="1"/>
  <c r="D100" i="103"/>
  <c r="C100" i="103"/>
  <c r="H101" i="103"/>
  <c r="I101" i="103" s="1"/>
  <c r="D101" i="103"/>
  <c r="C101" i="103"/>
  <c r="C41" i="103"/>
  <c r="H41" i="103"/>
  <c r="I41" i="103" s="1"/>
  <c r="C43" i="103"/>
  <c r="H43" i="103"/>
  <c r="I43" i="103" s="1"/>
  <c r="I79" i="103"/>
  <c r="I81" i="103"/>
  <c r="F94" i="103"/>
  <c r="C106" i="103"/>
  <c r="C107" i="103"/>
  <c r="C108" i="103"/>
  <c r="C109" i="103"/>
  <c r="C110" i="103"/>
  <c r="C111" i="103"/>
  <c r="I52" i="102"/>
  <c r="C16" i="102"/>
  <c r="C20" i="102"/>
  <c r="C22" i="102"/>
  <c r="C24" i="102"/>
  <c r="C26" i="102"/>
  <c r="C28" i="102"/>
  <c r="C31" i="102"/>
  <c r="C34" i="102"/>
  <c r="H34" i="102"/>
  <c r="I34" i="102" s="1"/>
  <c r="C14" i="102"/>
  <c r="C18" i="102"/>
  <c r="H18" i="102"/>
  <c r="I18" i="102" s="1"/>
  <c r="H20" i="102"/>
  <c r="I20" i="102" s="1"/>
  <c r="H22" i="102"/>
  <c r="I22" i="102" s="1"/>
  <c r="H24" i="102"/>
  <c r="I24" i="102" s="1"/>
  <c r="H26" i="102"/>
  <c r="I26" i="102" s="1"/>
  <c r="H28" i="102"/>
  <c r="I28" i="102" s="1"/>
  <c r="C30" i="102"/>
  <c r="H30" i="102"/>
  <c r="I30" i="102" s="1"/>
  <c r="C38" i="102"/>
  <c r="H38" i="102"/>
  <c r="I38" i="102" s="1"/>
  <c r="H31" i="102"/>
  <c r="I31" i="102" s="1"/>
  <c r="C33" i="102"/>
  <c r="D34" i="102"/>
  <c r="C7" i="102"/>
  <c r="C8" i="102"/>
  <c r="C9" i="102"/>
  <c r="C10" i="102"/>
  <c r="C11" i="102"/>
  <c r="C12" i="102"/>
  <c r="C13" i="102"/>
  <c r="D14" i="102"/>
  <c r="D16" i="102"/>
  <c r="D18" i="102"/>
  <c r="D20" i="102"/>
  <c r="D22" i="102"/>
  <c r="D24" i="102"/>
  <c r="D26" i="102"/>
  <c r="D28" i="102"/>
  <c r="D30" i="102"/>
  <c r="D38" i="102"/>
  <c r="D31" i="102"/>
  <c r="D33" i="102"/>
  <c r="C44" i="102"/>
  <c r="H44" i="102"/>
  <c r="I44" i="102" s="1"/>
  <c r="I55" i="102"/>
  <c r="D115" i="102"/>
  <c r="D118" i="102"/>
  <c r="C15" i="102"/>
  <c r="H15" i="102"/>
  <c r="I15" i="102" s="1"/>
  <c r="C17" i="102"/>
  <c r="H17" i="102"/>
  <c r="I17" i="102" s="1"/>
  <c r="C19" i="102"/>
  <c r="H19" i="102"/>
  <c r="I19" i="102" s="1"/>
  <c r="C21" i="102"/>
  <c r="H21" i="102"/>
  <c r="I21" i="102" s="1"/>
  <c r="C23" i="102"/>
  <c r="H23" i="102"/>
  <c r="I23" i="102" s="1"/>
  <c r="C25" i="102"/>
  <c r="H25" i="102"/>
  <c r="I25" i="102" s="1"/>
  <c r="C27" i="102"/>
  <c r="H27" i="102"/>
  <c r="I27" i="102" s="1"/>
  <c r="C29" i="102"/>
  <c r="H29" i="102"/>
  <c r="I29" i="102" s="1"/>
  <c r="C37" i="102"/>
  <c r="H37" i="102"/>
  <c r="I37" i="102" s="1"/>
  <c r="C39" i="102"/>
  <c r="H39" i="102"/>
  <c r="I39" i="102" s="1"/>
  <c r="C32" i="102"/>
  <c r="H40" i="102"/>
  <c r="I40" i="102" s="1"/>
  <c r="C40" i="102"/>
  <c r="C42" i="102"/>
  <c r="H42" i="102"/>
  <c r="I42" i="102" s="1"/>
  <c r="H89" i="102"/>
  <c r="I89" i="102" s="1"/>
  <c r="D89" i="102"/>
  <c r="C89" i="102"/>
  <c r="H90" i="102"/>
  <c r="I90" i="102" s="1"/>
  <c r="D90" i="102"/>
  <c r="C90" i="102"/>
  <c r="H91" i="102"/>
  <c r="I91" i="102" s="1"/>
  <c r="D91" i="102"/>
  <c r="C91" i="102"/>
  <c r="H92" i="102"/>
  <c r="I92" i="102" s="1"/>
  <c r="D92" i="102"/>
  <c r="C92" i="102"/>
  <c r="D93" i="102"/>
  <c r="C93" i="102"/>
  <c r="H94" i="102"/>
  <c r="I94" i="102" s="1"/>
  <c r="D94" i="102"/>
  <c r="G94" i="102"/>
  <c r="C94" i="102"/>
  <c r="H95" i="102"/>
  <c r="I95" i="102" s="1"/>
  <c r="D95" i="102"/>
  <c r="C95" i="102"/>
  <c r="H96" i="102"/>
  <c r="I96" i="102" s="1"/>
  <c r="D96" i="102"/>
  <c r="C96" i="102"/>
  <c r="H97" i="102"/>
  <c r="I97" i="102" s="1"/>
  <c r="D97" i="102"/>
  <c r="C97" i="102"/>
  <c r="H98" i="102"/>
  <c r="I98" i="102" s="1"/>
  <c r="D98" i="102"/>
  <c r="C98" i="102"/>
  <c r="H99" i="102"/>
  <c r="I99" i="102" s="1"/>
  <c r="D99" i="102"/>
  <c r="C99" i="102"/>
  <c r="H100" i="102"/>
  <c r="I100" i="102" s="1"/>
  <c r="D100" i="102"/>
  <c r="C100" i="102"/>
  <c r="H101" i="102"/>
  <c r="I101" i="102" s="1"/>
  <c r="D101" i="102"/>
  <c r="C101" i="102"/>
  <c r="C41" i="102"/>
  <c r="H41" i="102"/>
  <c r="I41" i="102" s="1"/>
  <c r="C43" i="102"/>
  <c r="H43" i="102"/>
  <c r="I43" i="102" s="1"/>
  <c r="I85" i="102"/>
  <c r="F94" i="102"/>
  <c r="C106" i="102"/>
  <c r="C107" i="102"/>
  <c r="C108" i="102"/>
  <c r="C109" i="102"/>
  <c r="C110" i="102"/>
  <c r="C111" i="102"/>
  <c r="D126" i="101"/>
  <c r="D124" i="101"/>
  <c r="I78" i="101"/>
  <c r="H89" i="101"/>
  <c r="I89" i="101" s="1"/>
  <c r="D89" i="101"/>
  <c r="C89" i="101"/>
  <c r="H90" i="101"/>
  <c r="I90" i="101" s="1"/>
  <c r="D90" i="101"/>
  <c r="C90" i="101"/>
  <c r="H91" i="101"/>
  <c r="I91" i="101" s="1"/>
  <c r="D91" i="101"/>
  <c r="C91" i="101"/>
  <c r="H92" i="101"/>
  <c r="I92" i="101" s="1"/>
  <c r="D92" i="101"/>
  <c r="C92" i="101"/>
  <c r="D93" i="101"/>
  <c r="C93" i="101"/>
  <c r="H94" i="101"/>
  <c r="I94" i="101" s="1"/>
  <c r="D94" i="101"/>
  <c r="G94" i="101"/>
  <c r="C94" i="101"/>
  <c r="H95" i="101"/>
  <c r="I95" i="101" s="1"/>
  <c r="D95" i="101"/>
  <c r="C95" i="101"/>
  <c r="H96" i="101"/>
  <c r="I96" i="101" s="1"/>
  <c r="D96" i="101"/>
  <c r="C96" i="101"/>
  <c r="H97" i="101"/>
  <c r="I97" i="101" s="1"/>
  <c r="D97" i="101"/>
  <c r="C97" i="101"/>
  <c r="H98" i="101"/>
  <c r="I98" i="101" s="1"/>
  <c r="D98" i="101"/>
  <c r="C98" i="101"/>
  <c r="H99" i="101"/>
  <c r="I99" i="101" s="1"/>
  <c r="D99" i="101"/>
  <c r="C99" i="101"/>
  <c r="H100" i="101"/>
  <c r="I100" i="101" s="1"/>
  <c r="D100" i="101"/>
  <c r="C100" i="101"/>
  <c r="H101" i="101"/>
  <c r="I101" i="101" s="1"/>
  <c r="D101" i="101"/>
  <c r="C101" i="101"/>
  <c r="D118" i="101"/>
  <c r="C41" i="101"/>
  <c r="H41" i="101"/>
  <c r="I41" i="101" s="1"/>
  <c r="C43" i="101"/>
  <c r="H43" i="101"/>
  <c r="I43" i="101" s="1"/>
  <c r="C34" i="101"/>
  <c r="H34" i="101"/>
  <c r="I34" i="101" s="1"/>
  <c r="C42" i="101"/>
  <c r="H42" i="101"/>
  <c r="I42" i="101" s="1"/>
  <c r="C44" i="101"/>
  <c r="H44" i="101"/>
  <c r="I44" i="101" s="1"/>
  <c r="D34" i="101"/>
  <c r="D42" i="101"/>
  <c r="D44" i="101"/>
  <c r="C106" i="101"/>
  <c r="C107" i="101"/>
  <c r="C108" i="101"/>
  <c r="C109" i="101"/>
  <c r="C110" i="101"/>
  <c r="C111" i="101"/>
  <c r="I12" i="100"/>
  <c r="I15" i="100"/>
  <c r="I19" i="100"/>
  <c r="I20" i="100"/>
  <c r="I22" i="100"/>
  <c r="C59" i="100"/>
  <c r="D59" i="100"/>
  <c r="D114" i="100"/>
  <c r="D117" i="100"/>
  <c r="C61" i="100"/>
  <c r="D61" i="100"/>
  <c r="H89" i="100"/>
  <c r="I89" i="100" s="1"/>
  <c r="D89" i="100"/>
  <c r="C89" i="100"/>
  <c r="H90" i="100"/>
  <c r="I90" i="100" s="1"/>
  <c r="D90" i="100"/>
  <c r="C90" i="100"/>
  <c r="H91" i="100"/>
  <c r="I91" i="100" s="1"/>
  <c r="D91" i="100"/>
  <c r="C91" i="100"/>
  <c r="H92" i="100"/>
  <c r="I92" i="100" s="1"/>
  <c r="D92" i="100"/>
  <c r="C92" i="100"/>
  <c r="D93" i="100"/>
  <c r="C93" i="100"/>
  <c r="H94" i="100"/>
  <c r="I94" i="100" s="1"/>
  <c r="D94" i="100"/>
  <c r="G94" i="100"/>
  <c r="C94" i="100"/>
  <c r="H95" i="100"/>
  <c r="I95" i="100" s="1"/>
  <c r="D95" i="100"/>
  <c r="C95" i="100"/>
  <c r="H96" i="100"/>
  <c r="I96" i="100" s="1"/>
  <c r="D96" i="100"/>
  <c r="C96" i="100"/>
  <c r="H97" i="100"/>
  <c r="I97" i="100" s="1"/>
  <c r="D97" i="100"/>
  <c r="C97" i="100"/>
  <c r="H98" i="100"/>
  <c r="I98" i="100" s="1"/>
  <c r="D98" i="100"/>
  <c r="C98" i="100"/>
  <c r="H99" i="100"/>
  <c r="I99" i="100" s="1"/>
  <c r="D99" i="100"/>
  <c r="C99" i="100"/>
  <c r="H100" i="100"/>
  <c r="I100" i="100" s="1"/>
  <c r="D100" i="100"/>
  <c r="C100" i="100"/>
  <c r="H101" i="100"/>
  <c r="I101" i="100" s="1"/>
  <c r="D101" i="100"/>
  <c r="C101" i="100"/>
  <c r="C58" i="100"/>
  <c r="H58" i="100"/>
  <c r="I58" i="100" s="1"/>
  <c r="C60" i="100"/>
  <c r="H60" i="100"/>
  <c r="I60" i="100" s="1"/>
  <c r="C62" i="100"/>
  <c r="C7" i="100"/>
  <c r="C8" i="100"/>
  <c r="C9" i="100"/>
  <c r="C10" i="100"/>
  <c r="C11" i="100"/>
  <c r="C12" i="100"/>
  <c r="C13" i="100"/>
  <c r="C14" i="100"/>
  <c r="C15" i="100"/>
  <c r="C16" i="100"/>
  <c r="C17" i="100"/>
  <c r="C18" i="100"/>
  <c r="C19" i="100"/>
  <c r="C20" i="100"/>
  <c r="C21" i="100"/>
  <c r="C22" i="100"/>
  <c r="C23" i="100"/>
  <c r="C24" i="100"/>
  <c r="C25" i="100"/>
  <c r="C26" i="100"/>
  <c r="C27" i="100"/>
  <c r="C28" i="100"/>
  <c r="C29" i="100"/>
  <c r="C30" i="100"/>
  <c r="C37" i="100"/>
  <c r="C38" i="100"/>
  <c r="C39" i="100"/>
  <c r="C31" i="100"/>
  <c r="C32" i="100"/>
  <c r="C33" i="100"/>
  <c r="C40" i="100"/>
  <c r="C34" i="100"/>
  <c r="C41" i="100"/>
  <c r="C42" i="100"/>
  <c r="C43" i="100"/>
  <c r="C44" i="100"/>
  <c r="D58" i="100"/>
  <c r="D60" i="100"/>
  <c r="D62" i="100"/>
  <c r="F94" i="100"/>
  <c r="C63" i="100"/>
  <c r="C64" i="100"/>
  <c r="C65" i="100"/>
  <c r="C66" i="100"/>
  <c r="C67" i="100"/>
  <c r="C68" i="100"/>
  <c r="C69" i="100"/>
  <c r="C70" i="100"/>
  <c r="C71" i="100"/>
  <c r="C105" i="100"/>
  <c r="C106" i="100"/>
  <c r="C107" i="100"/>
  <c r="C108" i="100"/>
  <c r="C109" i="100"/>
  <c r="C110" i="100"/>
  <c r="I7" i="99"/>
  <c r="I9" i="99"/>
  <c r="I11" i="99"/>
  <c r="I15" i="99"/>
  <c r="C13" i="99"/>
  <c r="C17" i="99"/>
  <c r="C19" i="99"/>
  <c r="C21" i="99"/>
  <c r="D117" i="99"/>
  <c r="C7" i="99"/>
  <c r="C9" i="99"/>
  <c r="C11" i="99"/>
  <c r="H13" i="99"/>
  <c r="I13" i="99" s="1"/>
  <c r="C15" i="99"/>
  <c r="H17" i="99"/>
  <c r="I17" i="99" s="1"/>
  <c r="H19" i="99"/>
  <c r="I19" i="99" s="1"/>
  <c r="H21" i="99"/>
  <c r="I21" i="99" s="1"/>
  <c r="C23" i="99"/>
  <c r="H23" i="99"/>
  <c r="I23" i="99" s="1"/>
  <c r="C25" i="99"/>
  <c r="H25" i="99"/>
  <c r="I25" i="99" s="1"/>
  <c r="C27" i="99"/>
  <c r="H27" i="99"/>
  <c r="I27" i="99" s="1"/>
  <c r="C29" i="99"/>
  <c r="H29" i="99"/>
  <c r="I29" i="99" s="1"/>
  <c r="C37" i="99"/>
  <c r="D7" i="99"/>
  <c r="D9" i="99"/>
  <c r="D11" i="99"/>
  <c r="D13" i="99"/>
  <c r="D15" i="99"/>
  <c r="D17" i="99"/>
  <c r="D19" i="99"/>
  <c r="D21" i="99"/>
  <c r="D23" i="99"/>
  <c r="D25" i="99"/>
  <c r="D27" i="99"/>
  <c r="D29" i="99"/>
  <c r="D37" i="99"/>
  <c r="I62" i="99"/>
  <c r="C106" i="99"/>
  <c r="D106" i="99"/>
  <c r="C8" i="99"/>
  <c r="C10" i="99"/>
  <c r="C12" i="99"/>
  <c r="C14" i="99"/>
  <c r="H14" i="99"/>
  <c r="I14" i="99" s="1"/>
  <c r="C108" i="99"/>
  <c r="D108" i="99"/>
  <c r="D123" i="99"/>
  <c r="H8" i="99"/>
  <c r="I8" i="99" s="1"/>
  <c r="H10" i="99"/>
  <c r="I10" i="99" s="1"/>
  <c r="H12" i="99"/>
  <c r="I12" i="99" s="1"/>
  <c r="C16" i="99"/>
  <c r="C18" i="99"/>
  <c r="H18" i="99"/>
  <c r="I18" i="99" s="1"/>
  <c r="C20" i="99"/>
  <c r="H20" i="99"/>
  <c r="I20" i="99" s="1"/>
  <c r="C22" i="99"/>
  <c r="H22" i="99"/>
  <c r="I22" i="99" s="1"/>
  <c r="C24" i="99"/>
  <c r="H24" i="99"/>
  <c r="I24" i="99" s="1"/>
  <c r="C26" i="99"/>
  <c r="H26" i="99"/>
  <c r="I26" i="99" s="1"/>
  <c r="C28" i="99"/>
  <c r="H28" i="99"/>
  <c r="I28" i="99" s="1"/>
  <c r="C30" i="99"/>
  <c r="H30" i="99"/>
  <c r="I30" i="99" s="1"/>
  <c r="D8" i="99"/>
  <c r="D10" i="99"/>
  <c r="D12" i="99"/>
  <c r="D14" i="99"/>
  <c r="D16" i="99"/>
  <c r="D18" i="99"/>
  <c r="D20" i="99"/>
  <c r="D22" i="99"/>
  <c r="D24" i="99"/>
  <c r="D26" i="99"/>
  <c r="D28" i="99"/>
  <c r="D30" i="99"/>
  <c r="H37" i="99"/>
  <c r="C59" i="99"/>
  <c r="C61" i="99"/>
  <c r="C63" i="99"/>
  <c r="C65" i="99"/>
  <c r="C67" i="99"/>
  <c r="C69" i="99"/>
  <c r="C71" i="99"/>
  <c r="H89" i="99"/>
  <c r="I89" i="99" s="1"/>
  <c r="D89" i="99"/>
  <c r="H91" i="99"/>
  <c r="I91" i="99" s="1"/>
  <c r="D91" i="99"/>
  <c r="D93" i="99"/>
  <c r="H95" i="99"/>
  <c r="I95" i="99" s="1"/>
  <c r="D95" i="99"/>
  <c r="H97" i="99"/>
  <c r="I97" i="99" s="1"/>
  <c r="D97" i="99"/>
  <c r="H99" i="99"/>
  <c r="I99" i="99" s="1"/>
  <c r="D99" i="99"/>
  <c r="H101" i="99"/>
  <c r="I101" i="99" s="1"/>
  <c r="D101" i="99"/>
  <c r="C110" i="99"/>
  <c r="D110" i="99"/>
  <c r="C60" i="99"/>
  <c r="C58" i="99"/>
  <c r="H58" i="99"/>
  <c r="I58" i="99" s="1"/>
  <c r="H60" i="99"/>
  <c r="I60" i="99" s="1"/>
  <c r="C62" i="99"/>
  <c r="C64" i="99"/>
  <c r="H64" i="99"/>
  <c r="I64" i="99" s="1"/>
  <c r="C66" i="99"/>
  <c r="C68" i="99"/>
  <c r="H68" i="99"/>
  <c r="I68" i="99" s="1"/>
  <c r="C70" i="99"/>
  <c r="H70" i="99"/>
  <c r="I70" i="99" s="1"/>
  <c r="H90" i="99"/>
  <c r="I90" i="99" s="1"/>
  <c r="D90" i="99"/>
  <c r="H92" i="99"/>
  <c r="I92" i="99" s="1"/>
  <c r="D92" i="99"/>
  <c r="H94" i="99"/>
  <c r="I94" i="99" s="1"/>
  <c r="D94" i="99"/>
  <c r="G94" i="99"/>
  <c r="H96" i="99"/>
  <c r="I96" i="99" s="1"/>
  <c r="D96" i="99"/>
  <c r="H98" i="99"/>
  <c r="I98" i="99" s="1"/>
  <c r="D98" i="99"/>
  <c r="H100" i="99"/>
  <c r="I100" i="99" s="1"/>
  <c r="D100" i="99"/>
  <c r="C38" i="99"/>
  <c r="C39" i="99"/>
  <c r="C31" i="99"/>
  <c r="C32" i="99"/>
  <c r="C33" i="99"/>
  <c r="C40" i="99"/>
  <c r="C34" i="99"/>
  <c r="C41" i="99"/>
  <c r="C42" i="99"/>
  <c r="C43" i="99"/>
  <c r="C44" i="99"/>
  <c r="D58" i="99"/>
  <c r="D60" i="99"/>
  <c r="D62" i="99"/>
  <c r="D64" i="99"/>
  <c r="D66" i="99"/>
  <c r="D68" i="99"/>
  <c r="D70" i="99"/>
  <c r="C90" i="99"/>
  <c r="C92" i="99"/>
  <c r="C94" i="99"/>
  <c r="C96" i="99"/>
  <c r="C98" i="99"/>
  <c r="C100" i="99"/>
  <c r="C105" i="99"/>
  <c r="H105" i="99"/>
  <c r="C107" i="99"/>
  <c r="H107" i="99"/>
  <c r="I107" i="99" s="1"/>
  <c r="C109" i="99"/>
  <c r="I29" i="98"/>
  <c r="I7" i="98"/>
  <c r="I9" i="98"/>
  <c r="I12" i="98"/>
  <c r="I14" i="98"/>
  <c r="I18" i="98"/>
  <c r="I20" i="98"/>
  <c r="I22" i="98"/>
  <c r="I8" i="98"/>
  <c r="I13" i="98"/>
  <c r="I15" i="98"/>
  <c r="I17" i="98"/>
  <c r="I19" i="98"/>
  <c r="I21" i="98"/>
  <c r="C23" i="98"/>
  <c r="C25" i="98"/>
  <c r="H25" i="98"/>
  <c r="I25" i="98" s="1"/>
  <c r="C27" i="98"/>
  <c r="H27" i="98"/>
  <c r="I27" i="98" s="1"/>
  <c r="C29" i="98"/>
  <c r="C37" i="98"/>
  <c r="H37" i="98"/>
  <c r="C39" i="98"/>
  <c r="H39" i="98"/>
  <c r="I39" i="98" s="1"/>
  <c r="C32" i="98"/>
  <c r="C40" i="98"/>
  <c r="H40" i="98"/>
  <c r="I40" i="98" s="1"/>
  <c r="C41" i="98"/>
  <c r="H41" i="98"/>
  <c r="I41" i="98" s="1"/>
  <c r="C43" i="98"/>
  <c r="H43" i="98"/>
  <c r="I43" i="98" s="1"/>
  <c r="I60" i="98"/>
  <c r="C62" i="98"/>
  <c r="D62" i="98"/>
  <c r="C63" i="98"/>
  <c r="I68" i="98"/>
  <c r="C70" i="98"/>
  <c r="D70" i="98"/>
  <c r="C71" i="98"/>
  <c r="D27" i="98"/>
  <c r="D37" i="98"/>
  <c r="D32" i="98"/>
  <c r="D41" i="98"/>
  <c r="D63" i="98"/>
  <c r="C64" i="98"/>
  <c r="D64" i="98"/>
  <c r="C65" i="98"/>
  <c r="D71" i="98"/>
  <c r="C7" i="98"/>
  <c r="C8" i="98"/>
  <c r="C9" i="98"/>
  <c r="C10" i="98"/>
  <c r="C11" i="98"/>
  <c r="C12" i="98"/>
  <c r="C13" i="98"/>
  <c r="C14" i="98"/>
  <c r="C15" i="98"/>
  <c r="C16" i="98"/>
  <c r="C17" i="98"/>
  <c r="C18" i="98"/>
  <c r="C19" i="98"/>
  <c r="C20" i="98"/>
  <c r="C21" i="98"/>
  <c r="C22" i="98"/>
  <c r="D23" i="98"/>
  <c r="D25" i="98"/>
  <c r="D29" i="98"/>
  <c r="D39" i="98"/>
  <c r="D40" i="98"/>
  <c r="D43" i="98"/>
  <c r="D114" i="98"/>
  <c r="D117" i="98"/>
  <c r="D7" i="98"/>
  <c r="D8" i="98"/>
  <c r="D9" i="98"/>
  <c r="D10" i="98"/>
  <c r="D11" i="98"/>
  <c r="D12" i="98"/>
  <c r="D13" i="98"/>
  <c r="D14" i="98"/>
  <c r="D15" i="98"/>
  <c r="D16" i="98"/>
  <c r="D17" i="98"/>
  <c r="D18" i="98"/>
  <c r="D19" i="98"/>
  <c r="D20" i="98"/>
  <c r="D21" i="98"/>
  <c r="D22" i="98"/>
  <c r="C24" i="98"/>
  <c r="H24" i="98"/>
  <c r="I24" i="98" s="1"/>
  <c r="C26" i="98"/>
  <c r="H26" i="98"/>
  <c r="I26" i="98" s="1"/>
  <c r="C28" i="98"/>
  <c r="H28" i="98"/>
  <c r="I28" i="98" s="1"/>
  <c r="C30" i="98"/>
  <c r="H30" i="98"/>
  <c r="I30" i="98" s="1"/>
  <c r="C38" i="98"/>
  <c r="H38" i="98"/>
  <c r="I38" i="98" s="1"/>
  <c r="C31" i="98"/>
  <c r="H31" i="98"/>
  <c r="I31" i="98" s="1"/>
  <c r="C33" i="98"/>
  <c r="C34" i="98"/>
  <c r="H34" i="98"/>
  <c r="I34" i="98" s="1"/>
  <c r="C42" i="98"/>
  <c r="H42" i="98"/>
  <c r="I42" i="98" s="1"/>
  <c r="C44" i="98"/>
  <c r="H44" i="98"/>
  <c r="I44" i="98" s="1"/>
  <c r="C58" i="98"/>
  <c r="D58" i="98"/>
  <c r="C59" i="98"/>
  <c r="I64" i="98"/>
  <c r="D65" i="98"/>
  <c r="C66" i="98"/>
  <c r="D66" i="98"/>
  <c r="C67" i="98"/>
  <c r="C60" i="98"/>
  <c r="D60" i="98"/>
  <c r="C61" i="98"/>
  <c r="H62" i="98"/>
  <c r="I62" i="98" s="1"/>
  <c r="H63" i="98"/>
  <c r="I63" i="98" s="1"/>
  <c r="C68" i="98"/>
  <c r="D68" i="98"/>
  <c r="C69" i="98"/>
  <c r="H70" i="98"/>
  <c r="I70" i="98" s="1"/>
  <c r="I106" i="98"/>
  <c r="F94" i="98"/>
  <c r="D89" i="98"/>
  <c r="D90" i="98"/>
  <c r="D91" i="98"/>
  <c r="D92" i="98"/>
  <c r="D93" i="98"/>
  <c r="D94" i="98"/>
  <c r="D95" i="98"/>
  <c r="D96" i="98"/>
  <c r="D97" i="98"/>
  <c r="D98" i="98"/>
  <c r="D99" i="98"/>
  <c r="D100" i="98"/>
  <c r="D101" i="98"/>
  <c r="C105" i="98"/>
  <c r="C106" i="98"/>
  <c r="C107" i="98"/>
  <c r="C108" i="98"/>
  <c r="C109" i="98"/>
  <c r="C110" i="98"/>
  <c r="C100" i="40"/>
  <c r="C96" i="40"/>
  <c r="C92" i="40"/>
  <c r="C94" i="40"/>
  <c r="D101" i="40"/>
  <c r="D99" i="40"/>
  <c r="D97" i="40"/>
  <c r="D95" i="40"/>
  <c r="D93" i="40"/>
  <c r="D91" i="40"/>
  <c r="H100" i="40"/>
  <c r="I100" i="40" s="1"/>
  <c r="H99" i="40"/>
  <c r="I99" i="40" s="1"/>
  <c r="H98" i="40"/>
  <c r="I98" i="40" s="1"/>
  <c r="H97" i="40"/>
  <c r="I97" i="40" s="1"/>
  <c r="H96" i="40"/>
  <c r="I96" i="40" s="1"/>
  <c r="H95" i="40"/>
  <c r="I95" i="40" s="1"/>
  <c r="H94" i="40"/>
  <c r="I94" i="40" s="1"/>
  <c r="H92" i="40"/>
  <c r="I92" i="40" s="1"/>
  <c r="H91" i="40"/>
  <c r="I91" i="40" s="1"/>
  <c r="H90" i="40"/>
  <c r="I90" i="40" s="1"/>
  <c r="C98" i="40"/>
  <c r="C101" i="40"/>
  <c r="C99" i="40"/>
  <c r="C97" i="40"/>
  <c r="C95" i="40"/>
  <c r="C93" i="40"/>
  <c r="C91" i="40"/>
  <c r="H101" i="40"/>
  <c r="I101" i="40" s="1"/>
  <c r="G94" i="40"/>
  <c r="C90" i="40"/>
  <c r="D100" i="40"/>
  <c r="D98" i="40"/>
  <c r="D96" i="40"/>
  <c r="D94" i="40"/>
  <c r="D92" i="40"/>
  <c r="D90" i="40"/>
  <c r="D83" i="40"/>
  <c r="D78" i="40"/>
  <c r="I89" i="40"/>
  <c r="C80" i="40"/>
  <c r="C76" i="40"/>
  <c r="C85" i="40"/>
  <c r="C83" i="40"/>
  <c r="H86" i="40"/>
  <c r="I86" i="40" s="1"/>
  <c r="H85" i="40"/>
  <c r="I85" i="40" s="1"/>
  <c r="H84" i="40"/>
  <c r="H82" i="40"/>
  <c r="I82" i="40" s="1"/>
  <c r="C89" i="40"/>
  <c r="D85" i="40"/>
  <c r="D81" i="40"/>
  <c r="D79" i="40"/>
  <c r="D77" i="40"/>
  <c r="D86" i="40"/>
  <c r="D84" i="40"/>
  <c r="D82" i="40"/>
  <c r="G86" i="40"/>
  <c r="G82" i="40"/>
  <c r="D89" i="40"/>
  <c r="C86" i="40"/>
  <c r="C84" i="40"/>
  <c r="C82" i="40"/>
  <c r="E84" i="40"/>
  <c r="E80" i="40"/>
  <c r="I37" i="108" l="1"/>
  <c r="I52" i="105"/>
  <c r="I37" i="112"/>
  <c r="I37" i="109"/>
  <c r="I37" i="98"/>
  <c r="I37" i="114"/>
  <c r="I37" i="99"/>
  <c r="I53" i="110"/>
  <c r="I108" i="114"/>
  <c r="I106" i="111"/>
  <c r="I53" i="115"/>
  <c r="I31" i="100"/>
  <c r="I31" i="108"/>
  <c r="I31" i="109"/>
  <c r="I108" i="115"/>
  <c r="I31" i="99"/>
  <c r="I108" i="105"/>
  <c r="I111" i="113"/>
  <c r="I106" i="115"/>
  <c r="I106" i="104"/>
  <c r="I108" i="111"/>
  <c r="I52" i="103"/>
  <c r="I52" i="107"/>
  <c r="I31" i="115"/>
  <c r="I53" i="106"/>
  <c r="I108" i="106"/>
  <c r="I108" i="103"/>
  <c r="I52" i="101"/>
  <c r="I106" i="108"/>
  <c r="I108" i="108"/>
  <c r="I31" i="113"/>
  <c r="I31" i="112"/>
  <c r="I53" i="103"/>
  <c r="I106" i="103"/>
  <c r="I52" i="100"/>
  <c r="I53" i="105"/>
  <c r="I52" i="110"/>
  <c r="I109" i="107"/>
  <c r="I106" i="112"/>
  <c r="I108" i="104"/>
  <c r="I108" i="109"/>
  <c r="I52" i="106"/>
  <c r="I53" i="108"/>
  <c r="I105" i="99"/>
  <c r="I106" i="106"/>
  <c r="I31" i="101"/>
  <c r="N6" i="117"/>
  <c r="N26" i="117" s="1"/>
  <c r="G26" i="117"/>
  <c r="F27" i="117" s="1"/>
  <c r="I84" i="40"/>
  <c r="D126" i="116"/>
  <c r="D124" i="116"/>
  <c r="D126" i="115"/>
  <c r="D124" i="115"/>
  <c r="D126" i="114"/>
  <c r="D124" i="114"/>
  <c r="D129" i="113"/>
  <c r="D127" i="113"/>
  <c r="D126" i="112"/>
  <c r="D124" i="112"/>
  <c r="D126" i="111"/>
  <c r="D124" i="111"/>
  <c r="D126" i="110"/>
  <c r="D124" i="110"/>
  <c r="D126" i="108"/>
  <c r="D124" i="108"/>
  <c r="D129" i="107"/>
  <c r="D127" i="107"/>
  <c r="D126" i="106"/>
  <c r="D124" i="106"/>
  <c r="D126" i="104"/>
  <c r="D124" i="104"/>
  <c r="D126" i="103"/>
  <c r="D124" i="103"/>
  <c r="D126" i="102"/>
  <c r="D124" i="102"/>
  <c r="D125" i="100"/>
  <c r="D123" i="100"/>
  <c r="D125" i="98"/>
  <c r="D123" i="98"/>
  <c r="E78" i="40"/>
  <c r="E56" i="40"/>
  <c r="E36" i="40"/>
  <c r="I36" i="40" s="1"/>
  <c r="E33" i="40"/>
  <c r="E32" i="40"/>
  <c r="E30" i="40"/>
  <c r="E28" i="40"/>
  <c r="E26" i="40"/>
  <c r="E24" i="40"/>
  <c r="E22" i="40"/>
  <c r="E21" i="40"/>
  <c r="E20" i="40"/>
  <c r="E14" i="40"/>
  <c r="E16" i="40"/>
  <c r="E12" i="40"/>
  <c r="E10" i="40"/>
  <c r="E8" i="40"/>
  <c r="C8" i="25"/>
  <c r="C9" i="25"/>
  <c r="C10" i="25"/>
  <c r="C11" i="25"/>
  <c r="B8" i="25"/>
  <c r="D8" i="25" s="1"/>
  <c r="B9" i="25"/>
  <c r="H9" i="25" s="1"/>
  <c r="I9" i="25" s="1"/>
  <c r="B10" i="25"/>
  <c r="H10" i="25" s="1"/>
  <c r="I10" i="25" s="1"/>
  <c r="B11" i="25"/>
  <c r="D11" i="25" s="1"/>
  <c r="D19" i="24"/>
  <c r="H20" i="24"/>
  <c r="I20" i="24" s="1"/>
  <c r="D23" i="24"/>
  <c r="B8" i="24"/>
  <c r="B9" i="24"/>
  <c r="B10" i="24"/>
  <c r="B11" i="24"/>
  <c r="B12" i="24"/>
  <c r="B13" i="24"/>
  <c r="B14" i="24"/>
  <c r="B15" i="24"/>
  <c r="B16" i="24"/>
  <c r="B17" i="24"/>
  <c r="B2" i="40"/>
  <c r="B106" i="40"/>
  <c r="H106" i="40" s="1"/>
  <c r="B107" i="40"/>
  <c r="H107" i="40" s="1"/>
  <c r="B108" i="40"/>
  <c r="B109" i="40"/>
  <c r="D109" i="40" s="1"/>
  <c r="B110" i="40"/>
  <c r="H110" i="40" s="1"/>
  <c r="H77" i="40"/>
  <c r="B75" i="40"/>
  <c r="G81" i="1"/>
  <c r="E36" i="1"/>
  <c r="B68" i="40"/>
  <c r="D68" i="40" s="1"/>
  <c r="B69" i="40"/>
  <c r="C69" i="40" s="1"/>
  <c r="B70" i="40"/>
  <c r="B71" i="40"/>
  <c r="B57" i="40"/>
  <c r="B58" i="40"/>
  <c r="B59" i="40"/>
  <c r="B60" i="40"/>
  <c r="B61" i="40"/>
  <c r="B62" i="40"/>
  <c r="B63" i="40"/>
  <c r="B64" i="40"/>
  <c r="B65" i="40"/>
  <c r="B66" i="40"/>
  <c r="B67" i="40"/>
  <c r="F36" i="1" l="1"/>
  <c r="F36" i="112"/>
  <c r="F36" i="109"/>
  <c r="F36" i="107"/>
  <c r="F36" i="101"/>
  <c r="F36" i="98"/>
  <c r="F36" i="106"/>
  <c r="F36" i="40"/>
  <c r="F36" i="104"/>
  <c r="F36" i="99"/>
  <c r="F36" i="108"/>
  <c r="F36" i="105"/>
  <c r="F36" i="102"/>
  <c r="F36" i="103"/>
  <c r="F36" i="114"/>
  <c r="F36" i="113"/>
  <c r="F36" i="111"/>
  <c r="F36" i="110"/>
  <c r="F36" i="100"/>
  <c r="F36" i="116"/>
  <c r="F36" i="115"/>
  <c r="E76" i="40"/>
  <c r="E48" i="40"/>
  <c r="E49" i="40"/>
  <c r="E50" i="40"/>
  <c r="E53" i="40"/>
  <c r="E52" i="40"/>
  <c r="E69" i="40"/>
  <c r="F13" i="114"/>
  <c r="F13" i="104"/>
  <c r="F13" i="107"/>
  <c r="F13" i="108"/>
  <c r="F13" i="110"/>
  <c r="F13" i="101"/>
  <c r="F13" i="112"/>
  <c r="F13" i="105"/>
  <c r="F13" i="111"/>
  <c r="F13" i="115"/>
  <c r="F13" i="109"/>
  <c r="F13" i="116"/>
  <c r="F13" i="106"/>
  <c r="F13" i="113"/>
  <c r="F13" i="102"/>
  <c r="F13" i="99"/>
  <c r="F13" i="103"/>
  <c r="F13" i="100"/>
  <c r="F13" i="98"/>
  <c r="H83" i="115"/>
  <c r="I83" i="115" s="1"/>
  <c r="I87" i="115" s="1"/>
  <c r="I121" i="115" s="1"/>
  <c r="H83" i="114"/>
  <c r="I83" i="114" s="1"/>
  <c r="I87" i="114" s="1"/>
  <c r="I121" i="114" s="1"/>
  <c r="H83" i="113"/>
  <c r="I83" i="113" s="1"/>
  <c r="H83" i="111"/>
  <c r="I83" i="111" s="1"/>
  <c r="I87" i="111" s="1"/>
  <c r="I121" i="111" s="1"/>
  <c r="H83" i="109"/>
  <c r="I83" i="109" s="1"/>
  <c r="I87" i="109" s="1"/>
  <c r="I121" i="109" s="1"/>
  <c r="H83" i="107"/>
  <c r="I83" i="107" s="1"/>
  <c r="H83" i="102"/>
  <c r="I83" i="102" s="1"/>
  <c r="I87" i="102" s="1"/>
  <c r="I121" i="102" s="1"/>
  <c r="H83" i="103"/>
  <c r="I83" i="103" s="1"/>
  <c r="I87" i="103" s="1"/>
  <c r="I121" i="103" s="1"/>
  <c r="H83" i="98"/>
  <c r="I83" i="98" s="1"/>
  <c r="I87" i="98" s="1"/>
  <c r="I120" i="98" s="1"/>
  <c r="H83" i="99"/>
  <c r="I83" i="99" s="1"/>
  <c r="I87" i="99" s="1"/>
  <c r="I120" i="99" s="1"/>
  <c r="H83" i="101"/>
  <c r="I83" i="101" s="1"/>
  <c r="I87" i="101" s="1"/>
  <c r="I121" i="101" s="1"/>
  <c r="H83" i="100"/>
  <c r="I83" i="100" s="1"/>
  <c r="I87" i="100" s="1"/>
  <c r="I120" i="100" s="1"/>
  <c r="H83" i="104"/>
  <c r="I83" i="104" s="1"/>
  <c r="I87" i="104" s="1"/>
  <c r="I121" i="104" s="1"/>
  <c r="H83" i="112"/>
  <c r="I83" i="112" s="1"/>
  <c r="I87" i="112" s="1"/>
  <c r="I121" i="112" s="1"/>
  <c r="H83" i="106"/>
  <c r="I83" i="106" s="1"/>
  <c r="I87" i="106" s="1"/>
  <c r="I121" i="106" s="1"/>
  <c r="H83" i="108"/>
  <c r="I83" i="108" s="1"/>
  <c r="I87" i="108" s="1"/>
  <c r="I121" i="108" s="1"/>
  <c r="H83" i="110"/>
  <c r="I83" i="110" s="1"/>
  <c r="I87" i="110" s="1"/>
  <c r="I121" i="110" s="1"/>
  <c r="H83" i="105"/>
  <c r="I83" i="105" s="1"/>
  <c r="I87" i="105" s="1"/>
  <c r="I121" i="105" s="1"/>
  <c r="H83" i="116"/>
  <c r="I83" i="116" s="1"/>
  <c r="I87" i="116" s="1"/>
  <c r="I121" i="116" s="1"/>
  <c r="H83" i="40"/>
  <c r="I83" i="40" s="1"/>
  <c r="F14" i="103"/>
  <c r="F14" i="102"/>
  <c r="F14" i="112"/>
  <c r="F14" i="106"/>
  <c r="F14" i="101"/>
  <c r="F14" i="99"/>
  <c r="F14" i="111"/>
  <c r="F14" i="104"/>
  <c r="F14" i="109"/>
  <c r="F14" i="105"/>
  <c r="F14" i="107"/>
  <c r="F14" i="110"/>
  <c r="F14" i="108"/>
  <c r="F14" i="115"/>
  <c r="F14" i="116"/>
  <c r="F14" i="114"/>
  <c r="F14" i="113"/>
  <c r="F14" i="100"/>
  <c r="F14" i="98"/>
  <c r="D20" i="24"/>
  <c r="H23" i="24"/>
  <c r="I23" i="24" s="1"/>
  <c r="H68" i="40"/>
  <c r="I68" i="40" s="1"/>
  <c r="E37" i="40"/>
  <c r="C107" i="40"/>
  <c r="H11" i="25"/>
  <c r="I11" i="25" s="1"/>
  <c r="C71" i="40"/>
  <c r="E81" i="1"/>
  <c r="H81" i="40"/>
  <c r="I81" i="40" s="1"/>
  <c r="D107" i="40"/>
  <c r="I107" i="40"/>
  <c r="I110" i="40"/>
  <c r="I106" i="40"/>
  <c r="D22" i="24"/>
  <c r="D21" i="24"/>
  <c r="D9" i="25"/>
  <c r="H8" i="25"/>
  <c r="I8" i="25" s="1"/>
  <c r="D10" i="25"/>
  <c r="I77" i="40"/>
  <c r="H67" i="40"/>
  <c r="I67" i="40" s="1"/>
  <c r="H63" i="40"/>
  <c r="I63" i="40" s="1"/>
  <c r="H59" i="40"/>
  <c r="I59" i="40" s="1"/>
  <c r="H70" i="40"/>
  <c r="I70" i="40" s="1"/>
  <c r="C109" i="40"/>
  <c r="H64" i="40"/>
  <c r="I64" i="40" s="1"/>
  <c r="H62" i="40"/>
  <c r="I62" i="40" s="1"/>
  <c r="H61" i="40"/>
  <c r="I61" i="40" s="1"/>
  <c r="H60" i="40"/>
  <c r="I60" i="40" s="1"/>
  <c r="H58" i="40"/>
  <c r="I58" i="40" s="1"/>
  <c r="H57" i="40"/>
  <c r="I57" i="40" s="1"/>
  <c r="H69" i="40"/>
  <c r="D110" i="40"/>
  <c r="D108" i="40"/>
  <c r="D106" i="40"/>
  <c r="C110" i="40"/>
  <c r="C108" i="40"/>
  <c r="C106" i="40"/>
  <c r="G81" i="40"/>
  <c r="F81" i="40"/>
  <c r="H80" i="40"/>
  <c r="I80" i="40" s="1"/>
  <c r="H79" i="40"/>
  <c r="I79" i="40" s="1"/>
  <c r="H78" i="40"/>
  <c r="I78" i="40" s="1"/>
  <c r="H76" i="40"/>
  <c r="D69" i="40"/>
  <c r="D71" i="40"/>
  <c r="C68" i="40"/>
  <c r="C70" i="40"/>
  <c r="D70" i="40"/>
  <c r="B49" i="40"/>
  <c r="B50" i="40"/>
  <c r="B51" i="40"/>
  <c r="B52" i="40"/>
  <c r="H52" i="40" s="1"/>
  <c r="B53" i="40"/>
  <c r="H53" i="40" s="1"/>
  <c r="B54" i="40"/>
  <c r="H54" i="40" s="1"/>
  <c r="B55" i="40"/>
  <c r="B56" i="40"/>
  <c r="C56" i="40" s="1"/>
  <c r="D58" i="40"/>
  <c r="D60" i="40"/>
  <c r="D62" i="40"/>
  <c r="D64" i="40"/>
  <c r="C65" i="40"/>
  <c r="D66" i="40"/>
  <c r="B44" i="40"/>
  <c r="B43" i="40"/>
  <c r="B33" i="40"/>
  <c r="B40" i="40"/>
  <c r="B34" i="40"/>
  <c r="B41" i="40"/>
  <c r="B42" i="40"/>
  <c r="B30" i="40"/>
  <c r="B37" i="40"/>
  <c r="B38" i="40"/>
  <c r="B39" i="40"/>
  <c r="B31" i="40"/>
  <c r="B32" i="40"/>
  <c r="B8" i="40"/>
  <c r="B9" i="40"/>
  <c r="B10" i="40"/>
  <c r="B11" i="40"/>
  <c r="B12" i="40"/>
  <c r="B13" i="40"/>
  <c r="B14" i="40"/>
  <c r="B15" i="40"/>
  <c r="B16" i="40"/>
  <c r="B17" i="40"/>
  <c r="B18" i="40"/>
  <c r="B19" i="40"/>
  <c r="B20" i="40"/>
  <c r="B21" i="40"/>
  <c r="B22" i="40"/>
  <c r="B23" i="40"/>
  <c r="B24" i="40"/>
  <c r="B25" i="40"/>
  <c r="B26" i="40"/>
  <c r="B27" i="40"/>
  <c r="B28" i="40"/>
  <c r="B29" i="40"/>
  <c r="E99" i="1"/>
  <c r="E98" i="1"/>
  <c r="E97" i="1"/>
  <c r="G124" i="1"/>
  <c r="H19" i="24" s="1"/>
  <c r="I19" i="24" s="1"/>
  <c r="B28" i="24"/>
  <c r="D28" i="24" s="1"/>
  <c r="C28" i="24"/>
  <c r="E49" i="1"/>
  <c r="D122" i="40"/>
  <c r="D119" i="40"/>
  <c r="D118" i="40"/>
  <c r="B105" i="40"/>
  <c r="H75" i="40"/>
  <c r="I75" i="40" s="1"/>
  <c r="B48" i="40"/>
  <c r="B7" i="40"/>
  <c r="H7" i="40" s="1"/>
  <c r="G70" i="1"/>
  <c r="G36" i="114" l="1"/>
  <c r="G36" i="101"/>
  <c r="G36" i="108"/>
  <c r="G36" i="98"/>
  <c r="G36" i="110"/>
  <c r="G36" i="106"/>
  <c r="G36" i="105"/>
  <c r="G36" i="104"/>
  <c r="G36" i="103"/>
  <c r="G36" i="102"/>
  <c r="G36" i="100"/>
  <c r="G36" i="99"/>
  <c r="G36" i="40"/>
  <c r="G36" i="112"/>
  <c r="G36" i="113"/>
  <c r="G36" i="111"/>
  <c r="G36" i="116"/>
  <c r="G36" i="115"/>
  <c r="G36" i="109"/>
  <c r="G36" i="107"/>
  <c r="I76" i="40"/>
  <c r="I87" i="40" s="1"/>
  <c r="I89" i="113"/>
  <c r="I124" i="113" s="1"/>
  <c r="I89" i="107"/>
  <c r="I124" i="107" s="1"/>
  <c r="I69" i="40"/>
  <c r="F99" i="101"/>
  <c r="F99" i="40"/>
  <c r="F99" i="109"/>
  <c r="F99" i="114"/>
  <c r="F99" i="111"/>
  <c r="F99" i="110"/>
  <c r="F99" i="115"/>
  <c r="F99" i="112"/>
  <c r="F99" i="108"/>
  <c r="F99" i="106"/>
  <c r="F99" i="116"/>
  <c r="F102" i="113"/>
  <c r="F102" i="107"/>
  <c r="F99" i="104"/>
  <c r="F99" i="99"/>
  <c r="F99" i="103"/>
  <c r="F99" i="98"/>
  <c r="F99" i="105"/>
  <c r="F99" i="102"/>
  <c r="F99" i="100"/>
  <c r="F81" i="1"/>
  <c r="F83" i="103"/>
  <c r="F83" i="112"/>
  <c r="F83" i="98"/>
  <c r="F83" i="99"/>
  <c r="F83" i="100"/>
  <c r="F83" i="109"/>
  <c r="F83" i="104"/>
  <c r="F83" i="106"/>
  <c r="F83" i="108"/>
  <c r="F83" i="40"/>
  <c r="F83" i="102"/>
  <c r="F83" i="101"/>
  <c r="F83" i="107"/>
  <c r="F83" i="110"/>
  <c r="F83" i="105"/>
  <c r="F83" i="115"/>
  <c r="F83" i="113"/>
  <c r="F83" i="114"/>
  <c r="F83" i="111"/>
  <c r="F83" i="116"/>
  <c r="G14" i="115"/>
  <c r="G14" i="107"/>
  <c r="G14" i="106"/>
  <c r="G14" i="108"/>
  <c r="G14" i="104"/>
  <c r="G14" i="101"/>
  <c r="G14" i="110"/>
  <c r="G14" i="100"/>
  <c r="G14" i="105"/>
  <c r="G14" i="113"/>
  <c r="G14" i="111"/>
  <c r="G14" i="116"/>
  <c r="G14" i="114"/>
  <c r="G14" i="109"/>
  <c r="G14" i="112"/>
  <c r="G14" i="98"/>
  <c r="G14" i="103"/>
  <c r="G14" i="102"/>
  <c r="G14" i="99"/>
  <c r="G13" i="115"/>
  <c r="G13" i="110"/>
  <c r="G13" i="107"/>
  <c r="G13" i="103"/>
  <c r="G13" i="101"/>
  <c r="G13" i="100"/>
  <c r="G13" i="102"/>
  <c r="G13" i="104"/>
  <c r="G13" i="105"/>
  <c r="G13" i="108"/>
  <c r="G13" i="106"/>
  <c r="G13" i="112"/>
  <c r="G13" i="113"/>
  <c r="G13" i="116"/>
  <c r="G13" i="114"/>
  <c r="G13" i="111"/>
  <c r="G13" i="109"/>
  <c r="G13" i="98"/>
  <c r="G13" i="99"/>
  <c r="F97" i="114"/>
  <c r="F97" i="40"/>
  <c r="F97" i="101"/>
  <c r="F100" i="113"/>
  <c r="F97" i="111"/>
  <c r="F97" i="110"/>
  <c r="F97" i="115"/>
  <c r="F97" i="112"/>
  <c r="F97" i="108"/>
  <c r="F97" i="106"/>
  <c r="F97" i="116"/>
  <c r="F100" i="107"/>
  <c r="F97" i="109"/>
  <c r="F97" i="105"/>
  <c r="F97" i="103"/>
  <c r="F97" i="98"/>
  <c r="F97" i="102"/>
  <c r="F97" i="100"/>
  <c r="F97" i="99"/>
  <c r="F97" i="104"/>
  <c r="F98" i="114"/>
  <c r="F101" i="113"/>
  <c r="F98" i="109"/>
  <c r="F98" i="40"/>
  <c r="F98" i="99"/>
  <c r="F98" i="101"/>
  <c r="F98" i="111"/>
  <c r="F98" i="110"/>
  <c r="F98" i="115"/>
  <c r="F98" i="112"/>
  <c r="F98" i="108"/>
  <c r="F98" i="106"/>
  <c r="F98" i="116"/>
  <c r="F101" i="107"/>
  <c r="F98" i="103"/>
  <c r="F98" i="98"/>
  <c r="F98" i="105"/>
  <c r="F98" i="102"/>
  <c r="F98" i="100"/>
  <c r="F98" i="104"/>
  <c r="F50" i="105"/>
  <c r="F50" i="98"/>
  <c r="F50" i="102"/>
  <c r="F50" i="103"/>
  <c r="F50" i="101"/>
  <c r="F50" i="104"/>
  <c r="F50" i="106"/>
  <c r="F50" i="107"/>
  <c r="F50" i="109"/>
  <c r="F50" i="111"/>
  <c r="F50" i="99"/>
  <c r="F50" i="100"/>
  <c r="F50" i="108"/>
  <c r="F50" i="112"/>
  <c r="F50" i="116"/>
  <c r="F50" i="115"/>
  <c r="F50" i="113"/>
  <c r="F50" i="110"/>
  <c r="F50" i="114"/>
  <c r="H71" i="116"/>
  <c r="I71" i="116" s="1"/>
  <c r="H71" i="112"/>
  <c r="I71" i="112" s="1"/>
  <c r="H71" i="107"/>
  <c r="I71" i="107" s="1"/>
  <c r="H71" i="106"/>
  <c r="I71" i="106" s="1"/>
  <c r="H71" i="103"/>
  <c r="I71" i="103" s="1"/>
  <c r="H71" i="101"/>
  <c r="I71" i="101" s="1"/>
  <c r="H71" i="99"/>
  <c r="I71" i="99" s="1"/>
  <c r="H71" i="100"/>
  <c r="I71" i="100" s="1"/>
  <c r="H71" i="105"/>
  <c r="I71" i="105" s="1"/>
  <c r="H71" i="109"/>
  <c r="I71" i="109" s="1"/>
  <c r="H71" i="102"/>
  <c r="I71" i="102" s="1"/>
  <c r="H71" i="111"/>
  <c r="I71" i="111" s="1"/>
  <c r="H71" i="104"/>
  <c r="I71" i="104" s="1"/>
  <c r="H71" i="110"/>
  <c r="I71" i="110" s="1"/>
  <c r="H71" i="108"/>
  <c r="I71" i="108" s="1"/>
  <c r="H71" i="114"/>
  <c r="I71" i="114" s="1"/>
  <c r="H71" i="113"/>
  <c r="I71" i="113" s="1"/>
  <c r="H71" i="115"/>
  <c r="I71" i="115" s="1"/>
  <c r="H71" i="98"/>
  <c r="I71" i="98" s="1"/>
  <c r="E4" i="96"/>
  <c r="I4" i="96"/>
  <c r="H71" i="40"/>
  <c r="I71" i="40" s="1"/>
  <c r="H4" i="96"/>
  <c r="G4" i="96"/>
  <c r="D4" i="96"/>
  <c r="J4" i="96"/>
  <c r="F4" i="96"/>
  <c r="C4" i="96"/>
  <c r="H24" i="40"/>
  <c r="I24" i="40" s="1"/>
  <c r="H18" i="40"/>
  <c r="I18" i="40" s="1"/>
  <c r="H27" i="40"/>
  <c r="I27" i="40" s="1"/>
  <c r="H23" i="40"/>
  <c r="I23" i="40" s="1"/>
  <c r="C21" i="40"/>
  <c r="H21" i="40"/>
  <c r="I21" i="40" s="1"/>
  <c r="D17" i="40"/>
  <c r="H17" i="40"/>
  <c r="I17" i="40" s="1"/>
  <c r="F13" i="40"/>
  <c r="G13" i="40"/>
  <c r="H13" i="40"/>
  <c r="I13" i="40" s="1"/>
  <c r="H9" i="40"/>
  <c r="I9" i="40" s="1"/>
  <c r="C39" i="40"/>
  <c r="H39" i="40"/>
  <c r="I39" i="40" s="1"/>
  <c r="D42" i="40"/>
  <c r="H42" i="40"/>
  <c r="I42" i="40" s="1"/>
  <c r="D33" i="40"/>
  <c r="H28" i="40"/>
  <c r="I28" i="40" s="1"/>
  <c r="H22" i="40"/>
  <c r="I22" i="40" s="1"/>
  <c r="F14" i="40"/>
  <c r="H14" i="40"/>
  <c r="I14" i="40" s="1"/>
  <c r="G14" i="40"/>
  <c r="H10" i="40"/>
  <c r="I10" i="40" s="1"/>
  <c r="H31" i="40"/>
  <c r="I31" i="40" s="1"/>
  <c r="H30" i="40"/>
  <c r="I30" i="40" s="1"/>
  <c r="C40" i="40"/>
  <c r="H40" i="40"/>
  <c r="I40" i="40" s="1"/>
  <c r="D26" i="40"/>
  <c r="H26" i="40"/>
  <c r="I26" i="40" s="1"/>
  <c r="C20" i="40"/>
  <c r="H20" i="40"/>
  <c r="I20" i="40" s="1"/>
  <c r="H12" i="40"/>
  <c r="I12" i="40" s="1"/>
  <c r="C8" i="40"/>
  <c r="H8" i="40"/>
  <c r="I8" i="40" s="1"/>
  <c r="D38" i="40"/>
  <c r="H38" i="40"/>
  <c r="I38" i="40" s="1"/>
  <c r="C41" i="40"/>
  <c r="H41" i="40"/>
  <c r="I41" i="40" s="1"/>
  <c r="C43" i="40"/>
  <c r="H43" i="40"/>
  <c r="I43" i="40" s="1"/>
  <c r="C29" i="40"/>
  <c r="H29" i="40"/>
  <c r="I29" i="40" s="1"/>
  <c r="C25" i="40"/>
  <c r="H25" i="40"/>
  <c r="I25" i="40" s="1"/>
  <c r="H19" i="40"/>
  <c r="I19" i="40" s="1"/>
  <c r="C15" i="40"/>
  <c r="H15" i="40"/>
  <c r="I15" i="40" s="1"/>
  <c r="H11" i="40"/>
  <c r="I11" i="40" s="1"/>
  <c r="C32" i="40"/>
  <c r="C37" i="40"/>
  <c r="H37" i="40"/>
  <c r="I37" i="40" s="1"/>
  <c r="H34" i="40"/>
  <c r="I34" i="40" s="1"/>
  <c r="H44" i="40"/>
  <c r="I44" i="40" s="1"/>
  <c r="E70" i="1"/>
  <c r="F49" i="1"/>
  <c r="F99" i="1"/>
  <c r="F97" i="1"/>
  <c r="F98" i="1"/>
  <c r="I52" i="40"/>
  <c r="D43" i="40"/>
  <c r="C59" i="40"/>
  <c r="C67" i="40"/>
  <c r="C61" i="40"/>
  <c r="C63" i="40"/>
  <c r="D39" i="40"/>
  <c r="D59" i="40"/>
  <c r="D61" i="40"/>
  <c r="D63" i="40"/>
  <c r="D65" i="40"/>
  <c r="D67" i="40"/>
  <c r="D40" i="40"/>
  <c r="C58" i="40"/>
  <c r="C60" i="40"/>
  <c r="C62" i="40"/>
  <c r="C64" i="40"/>
  <c r="C66" i="40"/>
  <c r="D41" i="40"/>
  <c r="D37" i="40"/>
  <c r="C30" i="40"/>
  <c r="C38" i="40"/>
  <c r="C31" i="40"/>
  <c r="C33" i="40"/>
  <c r="C34" i="40"/>
  <c r="C42" i="40"/>
  <c r="C44" i="40"/>
  <c r="D32" i="40"/>
  <c r="D30" i="40"/>
  <c r="D31" i="40"/>
  <c r="D34" i="40"/>
  <c r="D44" i="40"/>
  <c r="H28" i="24"/>
  <c r="I28" i="24" s="1"/>
  <c r="C53" i="40"/>
  <c r="I53" i="40"/>
  <c r="D18" i="40"/>
  <c r="D53" i="40"/>
  <c r="C49" i="40"/>
  <c r="D49" i="40"/>
  <c r="D8" i="40"/>
  <c r="D14" i="40"/>
  <c r="D48" i="40"/>
  <c r="C75" i="40"/>
  <c r="C18" i="40"/>
  <c r="D25" i="40"/>
  <c r="D27" i="40"/>
  <c r="D75" i="40"/>
  <c r="C14" i="40"/>
  <c r="H48" i="40"/>
  <c r="I48" i="40" s="1"/>
  <c r="C52" i="40"/>
  <c r="D10" i="40"/>
  <c r="D20" i="40"/>
  <c r="C7" i="40"/>
  <c r="D7" i="40"/>
  <c r="D12" i="40"/>
  <c r="H49" i="40"/>
  <c r="H55" i="40"/>
  <c r="I55" i="40" s="1"/>
  <c r="H105" i="40"/>
  <c r="I105" i="40" s="1"/>
  <c r="C23" i="40"/>
  <c r="D54" i="40"/>
  <c r="D56" i="40"/>
  <c r="D11" i="40"/>
  <c r="C22" i="40"/>
  <c r="D23" i="40"/>
  <c r="D50" i="40"/>
  <c r="I54" i="40"/>
  <c r="C55" i="40"/>
  <c r="I7" i="40"/>
  <c r="D22" i="40"/>
  <c r="D55" i="40"/>
  <c r="C48" i="40"/>
  <c r="H50" i="40"/>
  <c r="I50" i="40" s="1"/>
  <c r="C11" i="40"/>
  <c r="C17" i="40"/>
  <c r="C16" i="40"/>
  <c r="C19" i="40"/>
  <c r="D29" i="40"/>
  <c r="C51" i="40"/>
  <c r="D52" i="40"/>
  <c r="D9" i="40"/>
  <c r="C24" i="40"/>
  <c r="C28" i="40"/>
  <c r="C13" i="40"/>
  <c r="D24" i="40"/>
  <c r="D28" i="40"/>
  <c r="D117" i="40"/>
  <c r="D114" i="40"/>
  <c r="C12" i="40"/>
  <c r="D13" i="40"/>
  <c r="D16" i="40"/>
  <c r="D19" i="40"/>
  <c r="D21" i="40"/>
  <c r="C27" i="40"/>
  <c r="C50" i="40"/>
  <c r="D51" i="40"/>
  <c r="H56" i="40"/>
  <c r="I56" i="40" s="1"/>
  <c r="C9" i="40"/>
  <c r="D15" i="40"/>
  <c r="C57" i="40"/>
  <c r="C26" i="40"/>
  <c r="C10" i="40"/>
  <c r="H51" i="40"/>
  <c r="I51" i="40" s="1"/>
  <c r="C54" i="40"/>
  <c r="D57" i="40"/>
  <c r="C105" i="40"/>
  <c r="D105" i="40"/>
  <c r="E101" i="1"/>
  <c r="H11" i="24"/>
  <c r="I11" i="24" s="1"/>
  <c r="C16" i="25"/>
  <c r="C15" i="25"/>
  <c r="B16" i="25"/>
  <c r="D16" i="25" s="1"/>
  <c r="B15" i="25"/>
  <c r="H15" i="25" s="1"/>
  <c r="I15" i="25" s="1"/>
  <c r="C7" i="25"/>
  <c r="B7" i="25"/>
  <c r="D7" i="25" s="1"/>
  <c r="C30" i="24"/>
  <c r="C31" i="24"/>
  <c r="C27" i="24"/>
  <c r="B30" i="24"/>
  <c r="D30" i="24" s="1"/>
  <c r="B31" i="24"/>
  <c r="D31" i="24" s="1"/>
  <c r="B27" i="24"/>
  <c r="D27" i="24" s="1"/>
  <c r="D8" i="24"/>
  <c r="D9" i="24"/>
  <c r="D10" i="24"/>
  <c r="D12" i="24"/>
  <c r="D13" i="24"/>
  <c r="D14" i="24"/>
  <c r="D15" i="24"/>
  <c r="D16" i="24"/>
  <c r="D17" i="24"/>
  <c r="B7" i="24"/>
  <c r="D7" i="24" s="1"/>
  <c r="F101" i="115" l="1"/>
  <c r="F101" i="108"/>
  <c r="F101" i="111"/>
  <c r="F101" i="106"/>
  <c r="F101" i="110"/>
  <c r="F101" i="112"/>
  <c r="F101" i="114"/>
  <c r="F101" i="109"/>
  <c r="G83" i="114"/>
  <c r="G83" i="113"/>
  <c r="G83" i="111"/>
  <c r="G83" i="109"/>
  <c r="G83" i="101"/>
  <c r="G83" i="100"/>
  <c r="G83" i="102"/>
  <c r="G83" i="99"/>
  <c r="G83" i="98"/>
  <c r="G83" i="103"/>
  <c r="G83" i="112"/>
  <c r="G83" i="105"/>
  <c r="G83" i="106"/>
  <c r="G83" i="104"/>
  <c r="G83" i="108"/>
  <c r="G83" i="107"/>
  <c r="G83" i="110"/>
  <c r="G83" i="116"/>
  <c r="G83" i="115"/>
  <c r="G83" i="40"/>
  <c r="F101" i="101"/>
  <c r="F101" i="116"/>
  <c r="F104" i="107"/>
  <c r="F104" i="113"/>
  <c r="F101" i="102"/>
  <c r="F101" i="100"/>
  <c r="F101" i="40"/>
  <c r="F101" i="104"/>
  <c r="F101" i="99"/>
  <c r="F101" i="103"/>
  <c r="F101" i="98"/>
  <c r="F101" i="105"/>
  <c r="G98" i="110"/>
  <c r="G98" i="98"/>
  <c r="G98" i="111"/>
  <c r="G98" i="115"/>
  <c r="G101" i="113"/>
  <c r="G98" i="112"/>
  <c r="G98" i="108"/>
  <c r="G98" i="114"/>
  <c r="G98" i="116"/>
  <c r="G98" i="109"/>
  <c r="G101" i="107"/>
  <c r="G98" i="106"/>
  <c r="G98" i="103"/>
  <c r="G98" i="40"/>
  <c r="G98" i="102"/>
  <c r="G98" i="99"/>
  <c r="G98" i="105"/>
  <c r="G98" i="104"/>
  <c r="G98" i="101"/>
  <c r="G98" i="100"/>
  <c r="G97" i="110"/>
  <c r="G97" i="98"/>
  <c r="G97" i="109"/>
  <c r="G97" i="99"/>
  <c r="G100" i="107"/>
  <c r="G100" i="113"/>
  <c r="G97" i="116"/>
  <c r="G97" i="106"/>
  <c r="G97" i="114"/>
  <c r="G97" i="111"/>
  <c r="G97" i="115"/>
  <c r="G97" i="112"/>
  <c r="G97" i="108"/>
  <c r="G97" i="40"/>
  <c r="G97" i="105"/>
  <c r="G97" i="101"/>
  <c r="G97" i="100"/>
  <c r="G97" i="104"/>
  <c r="G97" i="103"/>
  <c r="G97" i="102"/>
  <c r="G99" i="110"/>
  <c r="G99" i="109"/>
  <c r="G99" i="98"/>
  <c r="G99" i="99"/>
  <c r="G99" i="116"/>
  <c r="G102" i="113"/>
  <c r="G99" i="111"/>
  <c r="G99" i="115"/>
  <c r="G99" i="112"/>
  <c r="G99" i="108"/>
  <c r="G99" i="114"/>
  <c r="G102" i="107"/>
  <c r="G99" i="106"/>
  <c r="G99" i="104"/>
  <c r="G99" i="105"/>
  <c r="G99" i="101"/>
  <c r="G99" i="100"/>
  <c r="G99" i="103"/>
  <c r="G99" i="102"/>
  <c r="G99" i="40"/>
  <c r="G50" i="116"/>
  <c r="G50" i="113"/>
  <c r="G50" i="112"/>
  <c r="G50" i="114"/>
  <c r="G50" i="110"/>
  <c r="G50" i="104"/>
  <c r="G50" i="102"/>
  <c r="G50" i="103"/>
  <c r="G50" i="99"/>
  <c r="G50" i="100"/>
  <c r="G50" i="98"/>
  <c r="G50" i="107"/>
  <c r="G50" i="108"/>
  <c r="G50" i="101"/>
  <c r="G50" i="109"/>
  <c r="G50" i="111"/>
  <c r="G50" i="115"/>
  <c r="G50" i="106"/>
  <c r="G50" i="105"/>
  <c r="F71" i="101"/>
  <c r="F71" i="103"/>
  <c r="F71" i="104"/>
  <c r="F71" i="108"/>
  <c r="F71" i="107"/>
  <c r="F71" i="102"/>
  <c r="F71" i="110"/>
  <c r="F71" i="114"/>
  <c r="F71" i="116"/>
  <c r="F71" i="106"/>
  <c r="F71" i="111"/>
  <c r="F71" i="113"/>
  <c r="F71" i="112"/>
  <c r="F71" i="115"/>
  <c r="F71" i="109"/>
  <c r="F71" i="100"/>
  <c r="F71" i="98"/>
  <c r="F71" i="105"/>
  <c r="F71" i="99"/>
  <c r="F70" i="1"/>
  <c r="F71" i="40"/>
  <c r="K4" i="96"/>
  <c r="I49" i="40"/>
  <c r="F101" i="1"/>
  <c r="D125" i="40"/>
  <c r="D123" i="40"/>
  <c r="D11" i="24"/>
  <c r="H30" i="24"/>
  <c r="H16" i="25"/>
  <c r="I16" i="25" s="1"/>
  <c r="H7" i="24"/>
  <c r="H12" i="24"/>
  <c r="D15" i="25"/>
  <c r="H15" i="24"/>
  <c r="H7" i="25"/>
  <c r="H14" i="24"/>
  <c r="H31" i="24"/>
  <c r="H13" i="24"/>
  <c r="H10" i="24"/>
  <c r="H9" i="24"/>
  <c r="H17" i="24"/>
  <c r="H16" i="24"/>
  <c r="H8" i="24"/>
  <c r="G101" i="106" l="1"/>
  <c r="G101" i="110"/>
  <c r="G101" i="115"/>
  <c r="G101" i="112"/>
  <c r="G101" i="114"/>
  <c r="G101" i="109"/>
  <c r="G101" i="108"/>
  <c r="G101" i="111"/>
  <c r="G101" i="99"/>
  <c r="G101" i="98"/>
  <c r="G101" i="40"/>
  <c r="G104" i="107"/>
  <c r="G101" i="116"/>
  <c r="G104" i="113"/>
  <c r="G101" i="105"/>
  <c r="G101" i="101"/>
  <c r="G101" i="100"/>
  <c r="G101" i="104"/>
  <c r="G101" i="103"/>
  <c r="G101" i="102"/>
  <c r="G71" i="112"/>
  <c r="G71" i="107"/>
  <c r="G71" i="104"/>
  <c r="G71" i="103"/>
  <c r="G71" i="101"/>
  <c r="G71" i="100"/>
  <c r="G71" i="102"/>
  <c r="G71" i="106"/>
  <c r="G71" i="111"/>
  <c r="G71" i="105"/>
  <c r="G71" i="108"/>
  <c r="G71" i="113"/>
  <c r="G71" i="114"/>
  <c r="G71" i="109"/>
  <c r="G71" i="116"/>
  <c r="G71" i="110"/>
  <c r="G71" i="115"/>
  <c r="G71" i="98"/>
  <c r="G71" i="99"/>
  <c r="G71" i="40"/>
  <c r="G93" i="1"/>
  <c r="H93" i="106" l="1"/>
  <c r="I93" i="106" s="1"/>
  <c r="I103" i="106" s="1"/>
  <c r="I122" i="106" s="1"/>
  <c r="H93" i="98"/>
  <c r="I93" i="98" s="1"/>
  <c r="I102" i="98" s="1"/>
  <c r="I121" i="98" s="1"/>
  <c r="H93" i="108"/>
  <c r="I93" i="108" s="1"/>
  <c r="I103" i="108" s="1"/>
  <c r="I122" i="108" s="1"/>
  <c r="H93" i="110"/>
  <c r="I93" i="110" s="1"/>
  <c r="I103" i="110" s="1"/>
  <c r="I122" i="110" s="1"/>
  <c r="H96" i="107"/>
  <c r="I96" i="107" s="1"/>
  <c r="H93" i="104"/>
  <c r="I93" i="104" s="1"/>
  <c r="H93" i="115"/>
  <c r="I93" i="115" s="1"/>
  <c r="I103" i="115" s="1"/>
  <c r="I122" i="115" s="1"/>
  <c r="H96" i="113"/>
  <c r="I96" i="113" s="1"/>
  <c r="H93" i="116"/>
  <c r="I93" i="116" s="1"/>
  <c r="H93" i="111"/>
  <c r="I93" i="111" s="1"/>
  <c r="I103" i="111" s="1"/>
  <c r="I122" i="111" s="1"/>
  <c r="H93" i="112"/>
  <c r="I93" i="112" s="1"/>
  <c r="I103" i="112" s="1"/>
  <c r="I122" i="112" s="1"/>
  <c r="H93" i="114"/>
  <c r="I93" i="114" s="1"/>
  <c r="I103" i="114" s="1"/>
  <c r="I122" i="114" s="1"/>
  <c r="H93" i="109"/>
  <c r="I93" i="109" s="1"/>
  <c r="I103" i="109" s="1"/>
  <c r="I122" i="109" s="1"/>
  <c r="H93" i="101"/>
  <c r="I93" i="101" s="1"/>
  <c r="H93" i="105"/>
  <c r="I93" i="105" s="1"/>
  <c r="H93" i="100"/>
  <c r="I93" i="100" s="1"/>
  <c r="I102" i="100" s="1"/>
  <c r="I121" i="100" s="1"/>
  <c r="H93" i="103"/>
  <c r="I93" i="103" s="1"/>
  <c r="H93" i="40"/>
  <c r="I93" i="40" s="1"/>
  <c r="H93" i="102"/>
  <c r="I93" i="102" s="1"/>
  <c r="H93" i="99"/>
  <c r="I93" i="99" s="1"/>
  <c r="I102" i="99" s="1"/>
  <c r="I121" i="99" s="1"/>
  <c r="E90" i="1"/>
  <c r="E91" i="1"/>
  <c r="E92" i="1"/>
  <c r="E93" i="1"/>
  <c r="E61" i="1"/>
  <c r="E60" i="1"/>
  <c r="I103" i="116" l="1"/>
  <c r="I122" i="116" s="1"/>
  <c r="I102" i="40"/>
  <c r="I121" i="40" s="1"/>
  <c r="I103" i="103"/>
  <c r="I122" i="103" s="1"/>
  <c r="I106" i="113"/>
  <c r="I125" i="113" s="1"/>
  <c r="I103" i="101"/>
  <c r="I122" i="101" s="1"/>
  <c r="I103" i="104"/>
  <c r="I122" i="104" s="1"/>
  <c r="I103" i="105"/>
  <c r="I122" i="105" s="1"/>
  <c r="I106" i="107"/>
  <c r="I125" i="107" s="1"/>
  <c r="I103" i="102"/>
  <c r="I122" i="102" s="1"/>
  <c r="F62" i="110"/>
  <c r="F62" i="109"/>
  <c r="F62" i="99"/>
  <c r="F62" i="107"/>
  <c r="F62" i="106"/>
  <c r="F62" i="105"/>
  <c r="F62" i="111"/>
  <c r="F62" i="102"/>
  <c r="F62" i="104"/>
  <c r="F62" i="103"/>
  <c r="F62" i="108"/>
  <c r="F62" i="101"/>
  <c r="F62" i="113"/>
  <c r="F62" i="112"/>
  <c r="F62" i="115"/>
  <c r="F62" i="114"/>
  <c r="F62" i="116"/>
  <c r="F62" i="100"/>
  <c r="F62" i="98"/>
  <c r="F92" i="1"/>
  <c r="F92" i="114"/>
  <c r="F92" i="99"/>
  <c r="F92" i="101"/>
  <c r="F92" i="109"/>
  <c r="F92" i="40"/>
  <c r="F95" i="113"/>
  <c r="F92" i="111"/>
  <c r="F92" i="110"/>
  <c r="F92" i="115"/>
  <c r="F92" i="112"/>
  <c r="F92" i="108"/>
  <c r="F92" i="106"/>
  <c r="F92" i="116"/>
  <c r="F95" i="107"/>
  <c r="F92" i="105"/>
  <c r="F92" i="104"/>
  <c r="F92" i="103"/>
  <c r="F92" i="98"/>
  <c r="F92" i="102"/>
  <c r="F92" i="100"/>
  <c r="F91" i="1"/>
  <c r="F91" i="101"/>
  <c r="F91" i="40"/>
  <c r="F91" i="111"/>
  <c r="F91" i="110"/>
  <c r="F91" i="115"/>
  <c r="F91" i="112"/>
  <c r="F91" i="108"/>
  <c r="F91" i="109"/>
  <c r="F91" i="106"/>
  <c r="F91" i="114"/>
  <c r="F91" i="116"/>
  <c r="F94" i="113"/>
  <c r="F94" i="107"/>
  <c r="F91" i="104"/>
  <c r="F91" i="103"/>
  <c r="F91" i="99"/>
  <c r="F91" i="98"/>
  <c r="F91" i="102"/>
  <c r="F91" i="100"/>
  <c r="F91" i="105"/>
  <c r="F61" i="105"/>
  <c r="F61" i="101"/>
  <c r="F61" i="102"/>
  <c r="F61" i="108"/>
  <c r="F61" i="112"/>
  <c r="F61" i="103"/>
  <c r="F61" i="104"/>
  <c r="F61" i="107"/>
  <c r="F61" i="113"/>
  <c r="F61" i="114"/>
  <c r="F61" i="110"/>
  <c r="F61" i="111"/>
  <c r="F61" i="106"/>
  <c r="F61" i="115"/>
  <c r="F61" i="116"/>
  <c r="F61" i="109"/>
  <c r="F61" i="98"/>
  <c r="F61" i="100"/>
  <c r="F61" i="99"/>
  <c r="F90" i="114"/>
  <c r="F90" i="109"/>
  <c r="F90" i="99"/>
  <c r="F90" i="40"/>
  <c r="F90" i="101"/>
  <c r="F90" i="111"/>
  <c r="F90" i="110"/>
  <c r="F90" i="115"/>
  <c r="F90" i="112"/>
  <c r="F90" i="108"/>
  <c r="F90" i="106"/>
  <c r="F90" i="116"/>
  <c r="F93" i="107"/>
  <c r="F93" i="113"/>
  <c r="F90" i="103"/>
  <c r="F90" i="98"/>
  <c r="F90" i="102"/>
  <c r="F90" i="100"/>
  <c r="F90" i="105"/>
  <c r="F90" i="104"/>
  <c r="F93" i="1"/>
  <c r="F93" i="114"/>
  <c r="F93" i="40"/>
  <c r="F93" i="101"/>
  <c r="F93" i="116"/>
  <c r="F96" i="107"/>
  <c r="F93" i="105"/>
  <c r="F96" i="113"/>
  <c r="F93" i="111"/>
  <c r="F93" i="110"/>
  <c r="F93" i="115"/>
  <c r="F93" i="112"/>
  <c r="F93" i="108"/>
  <c r="F93" i="106"/>
  <c r="F93" i="109"/>
  <c r="F93" i="102"/>
  <c r="F93" i="100"/>
  <c r="F93" i="104"/>
  <c r="F93" i="103"/>
  <c r="F93" i="98"/>
  <c r="F93" i="99"/>
  <c r="F61" i="40"/>
  <c r="F61" i="1"/>
  <c r="F62" i="40"/>
  <c r="F90" i="1"/>
  <c r="F60" i="1"/>
  <c r="G62" i="115" l="1"/>
  <c r="G62" i="112"/>
  <c r="G62" i="108"/>
  <c r="G62" i="107"/>
  <c r="G62" i="103"/>
  <c r="G62" i="102"/>
  <c r="G62" i="101"/>
  <c r="G62" i="104"/>
  <c r="G62" i="111"/>
  <c r="G62" i="106"/>
  <c r="G62" i="116"/>
  <c r="G62" i="110"/>
  <c r="G62" i="105"/>
  <c r="G62" i="113"/>
  <c r="G62" i="114"/>
  <c r="G62" i="109"/>
  <c r="G62" i="99"/>
  <c r="G62" i="100"/>
  <c r="G62" i="98"/>
  <c r="G93" i="109"/>
  <c r="G93" i="98"/>
  <c r="G93" i="110"/>
  <c r="G93" i="99"/>
  <c r="G93" i="116"/>
  <c r="G93" i="105"/>
  <c r="G96" i="107"/>
  <c r="G93" i="106"/>
  <c r="G96" i="113"/>
  <c r="G93" i="114"/>
  <c r="G93" i="111"/>
  <c r="G93" i="115"/>
  <c r="G93" i="112"/>
  <c r="G93" i="108"/>
  <c r="G93" i="101"/>
  <c r="G93" i="100"/>
  <c r="G93" i="40"/>
  <c r="G93" i="104"/>
  <c r="G93" i="103"/>
  <c r="G93" i="102"/>
  <c r="G61" i="116"/>
  <c r="G61" i="115"/>
  <c r="G61" i="114"/>
  <c r="G61" i="112"/>
  <c r="G61" i="104"/>
  <c r="G61" i="103"/>
  <c r="G61" i="102"/>
  <c r="G61" i="107"/>
  <c r="G61" i="108"/>
  <c r="G61" i="101"/>
  <c r="G61" i="105"/>
  <c r="G61" i="110"/>
  <c r="G61" i="111"/>
  <c r="G61" i="109"/>
  <c r="G61" i="106"/>
  <c r="G61" i="113"/>
  <c r="G61" i="100"/>
  <c r="G61" i="99"/>
  <c r="G61" i="98"/>
  <c r="G90" i="98"/>
  <c r="G90" i="110"/>
  <c r="G90" i="111"/>
  <c r="G90" i="116"/>
  <c r="G90" i="115"/>
  <c r="G90" i="112"/>
  <c r="G90" i="108"/>
  <c r="G90" i="114"/>
  <c r="G93" i="107"/>
  <c r="G93" i="113"/>
  <c r="G90" i="106"/>
  <c r="G90" i="105"/>
  <c r="G90" i="109"/>
  <c r="G90" i="103"/>
  <c r="G90" i="99"/>
  <c r="G90" i="40"/>
  <c r="G90" i="102"/>
  <c r="G90" i="104"/>
  <c r="G90" i="101"/>
  <c r="G90" i="100"/>
  <c r="G92" i="110"/>
  <c r="G92" i="98"/>
  <c r="G95" i="113"/>
  <c r="G95" i="107"/>
  <c r="G92" i="106"/>
  <c r="G92" i="116"/>
  <c r="G92" i="114"/>
  <c r="G92" i="109"/>
  <c r="G92" i="111"/>
  <c r="G92" i="115"/>
  <c r="G92" i="112"/>
  <c r="G92" i="108"/>
  <c r="G92" i="105"/>
  <c r="G92" i="103"/>
  <c r="G92" i="104"/>
  <c r="G92" i="102"/>
  <c r="G92" i="99"/>
  <c r="G92" i="101"/>
  <c r="G92" i="40"/>
  <c r="G92" i="100"/>
  <c r="G91" i="110"/>
  <c r="G91" i="99"/>
  <c r="G91" i="109"/>
  <c r="G91" i="98"/>
  <c r="G94" i="113"/>
  <c r="G91" i="105"/>
  <c r="G91" i="111"/>
  <c r="G91" i="115"/>
  <c r="G91" i="112"/>
  <c r="G91" i="108"/>
  <c r="G91" i="116"/>
  <c r="G91" i="114"/>
  <c r="G94" i="107"/>
  <c r="G91" i="106"/>
  <c r="G91" i="104"/>
  <c r="G91" i="101"/>
  <c r="G91" i="100"/>
  <c r="G91" i="103"/>
  <c r="G91" i="102"/>
  <c r="G91" i="40"/>
  <c r="G61" i="40"/>
  <c r="G62" i="40"/>
  <c r="D28" i="25"/>
  <c r="D25" i="25"/>
  <c r="D24" i="25"/>
  <c r="D20" i="25"/>
  <c r="D26" i="25" s="1"/>
  <c r="D40" i="24"/>
  <c r="D39" i="24"/>
  <c r="D35" i="24"/>
  <c r="D41" i="24" s="1"/>
  <c r="I31" i="24"/>
  <c r="I17" i="24"/>
  <c r="I14" i="24"/>
  <c r="I13" i="24"/>
  <c r="I12" i="24"/>
  <c r="I10" i="24"/>
  <c r="I8" i="24"/>
  <c r="I7" i="24"/>
  <c r="D43" i="24" l="1"/>
  <c r="I30" i="24"/>
  <c r="I16" i="24"/>
  <c r="I7" i="25"/>
  <c r="I9" i="24"/>
  <c r="I15" i="24"/>
  <c r="I12" i="25" l="1"/>
  <c r="I24" i="25" s="1"/>
  <c r="I17" i="25"/>
  <c r="I25" i="25" s="1"/>
  <c r="I26" i="25" l="1"/>
  <c r="I20" i="25"/>
  <c r="I27" i="25" l="1"/>
  <c r="I28" i="25" s="1"/>
  <c r="E82" i="1" l="1"/>
  <c r="F84" i="116" l="1"/>
  <c r="F84" i="108"/>
  <c r="F84" i="104"/>
  <c r="F84" i="105"/>
  <c r="F84" i="98"/>
  <c r="F84" i="101"/>
  <c r="F84" i="111"/>
  <c r="F84" i="40"/>
  <c r="F84" i="106"/>
  <c r="F84" i="109"/>
  <c r="F84" i="100"/>
  <c r="F84" i="99"/>
  <c r="F84" i="103"/>
  <c r="F84" i="102"/>
  <c r="F84" i="107"/>
  <c r="F84" i="110"/>
  <c r="F84" i="112"/>
  <c r="F84" i="115"/>
  <c r="F84" i="114"/>
  <c r="F84" i="113"/>
  <c r="F82" i="1"/>
  <c r="E100" i="1"/>
  <c r="E96" i="1"/>
  <c r="E95" i="1"/>
  <c r="E89" i="1"/>
  <c r="E83" i="1"/>
  <c r="F95" i="101" l="1"/>
  <c r="F95" i="40"/>
  <c r="F95" i="114"/>
  <c r="F95" i="106"/>
  <c r="F95" i="116"/>
  <c r="F98" i="113"/>
  <c r="F95" i="109"/>
  <c r="F98" i="107"/>
  <c r="F95" i="111"/>
  <c r="F95" i="110"/>
  <c r="F95" i="115"/>
  <c r="F95" i="112"/>
  <c r="F95" i="108"/>
  <c r="F95" i="103"/>
  <c r="F95" i="98"/>
  <c r="F95" i="105"/>
  <c r="F95" i="102"/>
  <c r="F95" i="100"/>
  <c r="F95" i="99"/>
  <c r="F95" i="104"/>
  <c r="F96" i="114"/>
  <c r="F99" i="113"/>
  <c r="F96" i="101"/>
  <c r="F96" i="99"/>
  <c r="F96" i="109"/>
  <c r="F96" i="40"/>
  <c r="F96" i="115"/>
  <c r="F96" i="112"/>
  <c r="F96" i="108"/>
  <c r="F96" i="106"/>
  <c r="F96" i="116"/>
  <c r="F99" i="107"/>
  <c r="F96" i="111"/>
  <c r="F96" i="110"/>
  <c r="F96" i="103"/>
  <c r="F96" i="98"/>
  <c r="F96" i="105"/>
  <c r="F96" i="102"/>
  <c r="F96" i="100"/>
  <c r="F96" i="104"/>
  <c r="F100" i="114"/>
  <c r="F100" i="101"/>
  <c r="F100" i="99"/>
  <c r="F100" i="109"/>
  <c r="F103" i="113"/>
  <c r="F100" i="40"/>
  <c r="F100" i="111"/>
  <c r="F100" i="110"/>
  <c r="F100" i="115"/>
  <c r="F100" i="112"/>
  <c r="F100" i="108"/>
  <c r="F100" i="106"/>
  <c r="F100" i="116"/>
  <c r="F103" i="107"/>
  <c r="F100" i="104"/>
  <c r="F100" i="103"/>
  <c r="F100" i="98"/>
  <c r="F100" i="105"/>
  <c r="F100" i="102"/>
  <c r="F100" i="100"/>
  <c r="G84" i="114"/>
  <c r="G84" i="113"/>
  <c r="G84" i="112"/>
  <c r="G84" i="110"/>
  <c r="G84" i="107"/>
  <c r="G84" i="108"/>
  <c r="G84" i="106"/>
  <c r="G84" i="105"/>
  <c r="G84" i="99"/>
  <c r="G84" i="98"/>
  <c r="G84" i="103"/>
  <c r="G84" i="109"/>
  <c r="G84" i="102"/>
  <c r="G84" i="101"/>
  <c r="G84" i="100"/>
  <c r="G84" i="104"/>
  <c r="G84" i="111"/>
  <c r="G84" i="116"/>
  <c r="G84" i="115"/>
  <c r="G84" i="40"/>
  <c r="F85" i="100"/>
  <c r="F85" i="103"/>
  <c r="F85" i="101"/>
  <c r="F85" i="105"/>
  <c r="F85" i="40"/>
  <c r="F85" i="102"/>
  <c r="F85" i="104"/>
  <c r="F85" i="106"/>
  <c r="F85" i="109"/>
  <c r="F85" i="98"/>
  <c r="F85" i="110"/>
  <c r="F85" i="99"/>
  <c r="F85" i="107"/>
  <c r="F85" i="108"/>
  <c r="F85" i="116"/>
  <c r="F85" i="112"/>
  <c r="F85" i="113"/>
  <c r="F85" i="114"/>
  <c r="F85" i="111"/>
  <c r="F85" i="115"/>
  <c r="F89" i="114"/>
  <c r="F89" i="101"/>
  <c r="F89" i="111"/>
  <c r="F89" i="110"/>
  <c r="F89" i="115"/>
  <c r="F89" i="112"/>
  <c r="F89" i="109"/>
  <c r="F89" i="108"/>
  <c r="F89" i="106"/>
  <c r="F89" i="116"/>
  <c r="F92" i="107"/>
  <c r="F92" i="113"/>
  <c r="F89" i="105"/>
  <c r="F89" i="99"/>
  <c r="F89" i="103"/>
  <c r="F89" i="98"/>
  <c r="F89" i="102"/>
  <c r="F89" i="100"/>
  <c r="F89" i="104"/>
  <c r="F89" i="40"/>
  <c r="I120" i="40"/>
  <c r="B4" i="96" s="1"/>
  <c r="L4" i="96" s="1"/>
  <c r="F83" i="1"/>
  <c r="F100" i="1"/>
  <c r="F89" i="1"/>
  <c r="F95" i="1"/>
  <c r="F96" i="1"/>
  <c r="G100" i="98" l="1"/>
  <c r="G100" i="110"/>
  <c r="G103" i="107"/>
  <c r="G100" i="106"/>
  <c r="G100" i="116"/>
  <c r="G100" i="114"/>
  <c r="G103" i="113"/>
  <c r="G100" i="111"/>
  <c r="G100" i="115"/>
  <c r="G100" i="112"/>
  <c r="G100" i="108"/>
  <c r="G100" i="109"/>
  <c r="G100" i="103"/>
  <c r="G100" i="104"/>
  <c r="G100" i="102"/>
  <c r="G100" i="105"/>
  <c r="G100" i="101"/>
  <c r="G100" i="40"/>
  <c r="G100" i="100"/>
  <c r="G100" i="99"/>
  <c r="G96" i="98"/>
  <c r="G96" i="110"/>
  <c r="G96" i="109"/>
  <c r="G99" i="107"/>
  <c r="G96" i="106"/>
  <c r="G96" i="116"/>
  <c r="G96" i="114"/>
  <c r="G96" i="111"/>
  <c r="G96" i="115"/>
  <c r="G96" i="112"/>
  <c r="G96" i="108"/>
  <c r="G99" i="113"/>
  <c r="G96" i="103"/>
  <c r="G96" i="99"/>
  <c r="G96" i="104"/>
  <c r="G96" i="102"/>
  <c r="G96" i="40"/>
  <c r="G96" i="105"/>
  <c r="G96" i="101"/>
  <c r="G96" i="100"/>
  <c r="G95" i="98"/>
  <c r="G95" i="109"/>
  <c r="G95" i="99"/>
  <c r="G95" i="110"/>
  <c r="G95" i="111"/>
  <c r="G95" i="115"/>
  <c r="G95" i="112"/>
  <c r="G95" i="108"/>
  <c r="G95" i="116"/>
  <c r="G98" i="113"/>
  <c r="G95" i="114"/>
  <c r="G98" i="107"/>
  <c r="G95" i="106"/>
  <c r="G95" i="104"/>
  <c r="G95" i="105"/>
  <c r="G95" i="101"/>
  <c r="G95" i="100"/>
  <c r="G95" i="40"/>
  <c r="G95" i="103"/>
  <c r="G95" i="102"/>
  <c r="G89" i="110"/>
  <c r="G89" i="98"/>
  <c r="G89" i="99"/>
  <c r="G89" i="109"/>
  <c r="G89" i="116"/>
  <c r="G92" i="107"/>
  <c r="G89" i="106"/>
  <c r="G89" i="105"/>
  <c r="G92" i="113"/>
  <c r="G89" i="114"/>
  <c r="G89" i="111"/>
  <c r="G89" i="115"/>
  <c r="G89" i="112"/>
  <c r="G89" i="108"/>
  <c r="G89" i="101"/>
  <c r="G89" i="100"/>
  <c r="G89" i="104"/>
  <c r="G89" i="103"/>
  <c r="G89" i="102"/>
  <c r="G89" i="40"/>
  <c r="G85" i="114"/>
  <c r="G85" i="112"/>
  <c r="G85" i="109"/>
  <c r="G85" i="102"/>
  <c r="G85" i="103"/>
  <c r="G85" i="98"/>
  <c r="G85" i="100"/>
  <c r="G85" i="99"/>
  <c r="G85" i="106"/>
  <c r="G85" i="101"/>
  <c r="G85" i="104"/>
  <c r="G85" i="111"/>
  <c r="G85" i="107"/>
  <c r="G85" i="110"/>
  <c r="G85" i="105"/>
  <c r="G85" i="108"/>
  <c r="G85" i="115"/>
  <c r="G85" i="116"/>
  <c r="G85" i="113"/>
  <c r="G85" i="40"/>
  <c r="E69" i="1"/>
  <c r="F70" i="109" l="1"/>
  <c r="F70" i="99"/>
  <c r="F70" i="101"/>
  <c r="F70" i="111"/>
  <c r="F70" i="110"/>
  <c r="F70" i="107"/>
  <c r="F70" i="108"/>
  <c r="F70" i="103"/>
  <c r="F70" i="102"/>
  <c r="F70" i="104"/>
  <c r="F70" i="112"/>
  <c r="F70" i="106"/>
  <c r="F70" i="115"/>
  <c r="F70" i="113"/>
  <c r="F70" i="116"/>
  <c r="F70" i="114"/>
  <c r="F70" i="100"/>
  <c r="F70" i="105"/>
  <c r="F70" i="98"/>
  <c r="F70" i="40"/>
  <c r="F69" i="1"/>
  <c r="G70" i="116" l="1"/>
  <c r="G70" i="115"/>
  <c r="G70" i="114"/>
  <c r="G70" i="111"/>
  <c r="G70" i="112"/>
  <c r="G70" i="108"/>
  <c r="G70" i="104"/>
  <c r="G70" i="105"/>
  <c r="G70" i="107"/>
  <c r="G70" i="100"/>
  <c r="G70" i="101"/>
  <c r="G70" i="103"/>
  <c r="G70" i="106"/>
  <c r="G70" i="102"/>
  <c r="G70" i="113"/>
  <c r="G70" i="109"/>
  <c r="G70" i="110"/>
  <c r="G70" i="99"/>
  <c r="G70" i="98"/>
  <c r="G70" i="40"/>
  <c r="E57" i="1" l="1"/>
  <c r="E110" i="1"/>
  <c r="F111" i="109" l="1"/>
  <c r="F114" i="113"/>
  <c r="F114" i="107"/>
  <c r="F111" i="106"/>
  <c r="F111" i="110"/>
  <c r="F111" i="111"/>
  <c r="F111" i="116"/>
  <c r="F111" i="115"/>
  <c r="F111" i="112"/>
  <c r="F111" i="108"/>
  <c r="F111" i="114"/>
  <c r="F111" i="104"/>
  <c r="F111" i="105"/>
  <c r="F111" i="103"/>
  <c r="F110" i="98"/>
  <c r="F111" i="102"/>
  <c r="F110" i="99"/>
  <c r="F111" i="101"/>
  <c r="F110" i="100"/>
  <c r="F58" i="113"/>
  <c r="F58" i="109"/>
  <c r="F58" i="110"/>
  <c r="F58" i="105"/>
  <c r="F58" i="99"/>
  <c r="F58" i="100"/>
  <c r="F58" i="104"/>
  <c r="F58" i="112"/>
  <c r="F58" i="98"/>
  <c r="F58" i="101"/>
  <c r="F58" i="107"/>
  <c r="F58" i="108"/>
  <c r="F58" i="111"/>
  <c r="F58" i="102"/>
  <c r="F58" i="103"/>
  <c r="F58" i="106"/>
  <c r="F58" i="114"/>
  <c r="F58" i="116"/>
  <c r="F58" i="115"/>
  <c r="F58" i="40"/>
  <c r="F110" i="40"/>
  <c r="F110" i="1"/>
  <c r="F57" i="1"/>
  <c r="G58" i="114" l="1"/>
  <c r="G58" i="111"/>
  <c r="G58" i="108"/>
  <c r="G58" i="104"/>
  <c r="G58" i="102"/>
  <c r="G58" i="103"/>
  <c r="G58" i="107"/>
  <c r="G58" i="101"/>
  <c r="G58" i="112"/>
  <c r="G58" i="109"/>
  <c r="G58" i="106"/>
  <c r="G58" i="110"/>
  <c r="G58" i="115"/>
  <c r="G58" i="116"/>
  <c r="G58" i="113"/>
  <c r="G58" i="98"/>
  <c r="G58" i="100"/>
  <c r="G58" i="99"/>
  <c r="G58" i="105"/>
  <c r="G111" i="116"/>
  <c r="G111" i="101"/>
  <c r="G111" i="102"/>
  <c r="G110" i="98"/>
  <c r="G111" i="108"/>
  <c r="G111" i="110"/>
  <c r="G111" i="111"/>
  <c r="G111" i="106"/>
  <c r="G110" i="100"/>
  <c r="G114" i="107"/>
  <c r="G111" i="104"/>
  <c r="G111" i="103"/>
  <c r="G111" i="105"/>
  <c r="G111" i="115"/>
  <c r="G114" i="113"/>
  <c r="G111" i="109"/>
  <c r="G111" i="112"/>
  <c r="G111" i="114"/>
  <c r="G110" i="99"/>
  <c r="G110" i="40"/>
  <c r="G58" i="40"/>
  <c r="E63" i="1"/>
  <c r="E28" i="1"/>
  <c r="F28" i="111" l="1"/>
  <c r="F28" i="103"/>
  <c r="F28" i="106"/>
  <c r="F28" i="104"/>
  <c r="F28" i="101"/>
  <c r="F28" i="102"/>
  <c r="F28" i="107"/>
  <c r="F28" i="99"/>
  <c r="F28" i="108"/>
  <c r="F28" i="105"/>
  <c r="F28" i="98"/>
  <c r="F28" i="109"/>
  <c r="F28" i="110"/>
  <c r="F28" i="112"/>
  <c r="F28" i="116"/>
  <c r="F28" i="115"/>
  <c r="F28" i="114"/>
  <c r="F28" i="113"/>
  <c r="F28" i="100"/>
  <c r="F64" i="105"/>
  <c r="F64" i="98"/>
  <c r="F64" i="106"/>
  <c r="F64" i="109"/>
  <c r="F64" i="99"/>
  <c r="F64" i="107"/>
  <c r="F64" i="108"/>
  <c r="F64" i="113"/>
  <c r="F64" i="104"/>
  <c r="F64" i="102"/>
  <c r="F64" i="103"/>
  <c r="F64" i="110"/>
  <c r="F64" i="101"/>
  <c r="F64" i="111"/>
  <c r="F64" i="116"/>
  <c r="F64" i="114"/>
  <c r="F64" i="115"/>
  <c r="F64" i="112"/>
  <c r="F64" i="100"/>
  <c r="F28" i="40"/>
  <c r="F64" i="40"/>
  <c r="F28" i="1"/>
  <c r="F63" i="1"/>
  <c r="G64" i="116" l="1"/>
  <c r="G64" i="114"/>
  <c r="G64" i="112"/>
  <c r="G64" i="103"/>
  <c r="G64" i="101"/>
  <c r="G64" i="108"/>
  <c r="G64" i="100"/>
  <c r="G64" i="107"/>
  <c r="G64" i="102"/>
  <c r="G64" i="104"/>
  <c r="G64" i="111"/>
  <c r="G64" i="109"/>
  <c r="G64" i="106"/>
  <c r="G64" i="110"/>
  <c r="G64" i="115"/>
  <c r="G64" i="113"/>
  <c r="G64" i="99"/>
  <c r="G64" i="98"/>
  <c r="G64" i="105"/>
  <c r="G28" i="112"/>
  <c r="G28" i="110"/>
  <c r="G28" i="108"/>
  <c r="G28" i="106"/>
  <c r="G28" i="107"/>
  <c r="G28" i="104"/>
  <c r="G28" i="100"/>
  <c r="G28" i="105"/>
  <c r="G28" i="101"/>
  <c r="G28" i="113"/>
  <c r="G28" i="111"/>
  <c r="G28" i="116"/>
  <c r="G28" i="114"/>
  <c r="G28" i="109"/>
  <c r="G28" i="115"/>
  <c r="G28" i="98"/>
  <c r="G28" i="102"/>
  <c r="G28" i="103"/>
  <c r="G28" i="99"/>
  <c r="G64" i="40"/>
  <c r="G28" i="40"/>
  <c r="H22" i="24" l="1"/>
  <c r="I22" i="24" s="1"/>
  <c r="H21" i="24" l="1"/>
  <c r="I21" i="24" s="1"/>
  <c r="I24" i="24" l="1"/>
  <c r="I39" i="24" s="1"/>
  <c r="E7" i="1"/>
  <c r="E8" i="1"/>
  <c r="E9" i="1"/>
  <c r="E10" i="1"/>
  <c r="E11" i="1"/>
  <c r="E12" i="1"/>
  <c r="E17" i="1"/>
  <c r="E18" i="1"/>
  <c r="E19" i="1"/>
  <c r="E20" i="1"/>
  <c r="E21" i="1"/>
  <c r="E22" i="1"/>
  <c r="E73" i="1"/>
  <c r="E74" i="1"/>
  <c r="E23" i="1"/>
  <c r="E24" i="1"/>
  <c r="E25" i="1"/>
  <c r="E26" i="1"/>
  <c r="E27" i="1"/>
  <c r="E29" i="1"/>
  <c r="E30" i="1"/>
  <c r="E37" i="1"/>
  <c r="E38" i="1"/>
  <c r="E39" i="1"/>
  <c r="E31" i="1"/>
  <c r="G32" i="1"/>
  <c r="E40" i="1"/>
  <c r="E34" i="1"/>
  <c r="E41" i="1"/>
  <c r="E42" i="1"/>
  <c r="E43" i="1"/>
  <c r="E44" i="1"/>
  <c r="E47" i="1"/>
  <c r="E48" i="1"/>
  <c r="E50" i="1"/>
  <c r="E51" i="1"/>
  <c r="E52" i="1"/>
  <c r="E53" i="1"/>
  <c r="E54" i="1"/>
  <c r="E55" i="1"/>
  <c r="E59" i="1"/>
  <c r="E56" i="1"/>
  <c r="E58" i="1"/>
  <c r="E62" i="1"/>
  <c r="G64" i="1"/>
  <c r="G65" i="1"/>
  <c r="E66" i="1"/>
  <c r="E67" i="1"/>
  <c r="E68" i="1"/>
  <c r="E75" i="1"/>
  <c r="E76" i="1"/>
  <c r="E77" i="1"/>
  <c r="E78" i="1"/>
  <c r="E105" i="1"/>
  <c r="E106" i="1"/>
  <c r="E107" i="1"/>
  <c r="G108" i="1"/>
  <c r="G109" i="1"/>
  <c r="E113" i="1"/>
  <c r="F113" i="1" s="1"/>
  <c r="E114" i="1"/>
  <c r="F114" i="1" s="1"/>
  <c r="E115" i="1"/>
  <c r="F115" i="1" s="1"/>
  <c r="E116" i="1"/>
  <c r="F116" i="1" s="1"/>
  <c r="E117" i="1"/>
  <c r="F117" i="1" s="1"/>
  <c r="E119" i="1"/>
  <c r="F119" i="1" s="1"/>
  <c r="E120" i="1"/>
  <c r="F120" i="1" s="1"/>
  <c r="E121" i="1"/>
  <c r="F121" i="1" s="1"/>
  <c r="E122" i="1"/>
  <c r="F122" i="1" s="1"/>
  <c r="E123" i="1"/>
  <c r="F123" i="1" s="1"/>
  <c r="E124" i="1"/>
  <c r="F124" i="1" s="1"/>
  <c r="E125" i="1"/>
  <c r="F125" i="1" s="1"/>
  <c r="E127" i="1"/>
  <c r="F127" i="1" s="1"/>
  <c r="E128" i="1"/>
  <c r="F128" i="1" s="1"/>
  <c r="G131" i="1"/>
  <c r="E134" i="1"/>
  <c r="F134" i="1" s="1"/>
  <c r="E135" i="1"/>
  <c r="F135" i="1" s="1"/>
  <c r="E140" i="1"/>
  <c r="F140" i="1" s="1"/>
  <c r="E141" i="1"/>
  <c r="F141" i="1" s="1"/>
  <c r="F79" i="103" l="1"/>
  <c r="F79" i="99"/>
  <c r="F79" i="100"/>
  <c r="F79" i="107"/>
  <c r="F79" i="110"/>
  <c r="F79" i="98"/>
  <c r="F79" i="101"/>
  <c r="F79" i="105"/>
  <c r="F79" i="108"/>
  <c r="F79" i="106"/>
  <c r="F79" i="102"/>
  <c r="F79" i="109"/>
  <c r="F79" i="104"/>
  <c r="F79" i="112"/>
  <c r="F79" i="114"/>
  <c r="F79" i="116"/>
  <c r="F79" i="111"/>
  <c r="F79" i="115"/>
  <c r="F79" i="113"/>
  <c r="F63" i="103"/>
  <c r="F63" i="101"/>
  <c r="F63" i="102"/>
  <c r="F63" i="107"/>
  <c r="F63" i="108"/>
  <c r="F63" i="104"/>
  <c r="F63" i="111"/>
  <c r="F63" i="112"/>
  <c r="F63" i="105"/>
  <c r="F63" i="114"/>
  <c r="F63" i="115"/>
  <c r="F63" i="113"/>
  <c r="F63" i="109"/>
  <c r="F63" i="110"/>
  <c r="F63" i="116"/>
  <c r="F63" i="106"/>
  <c r="F63" i="100"/>
  <c r="F63" i="99"/>
  <c r="F63" i="98"/>
  <c r="F52" i="99"/>
  <c r="F52" i="110"/>
  <c r="F52" i="111"/>
  <c r="F52" i="102"/>
  <c r="F52" i="104"/>
  <c r="F52" i="108"/>
  <c r="F52" i="98"/>
  <c r="F52" i="100"/>
  <c r="F52" i="103"/>
  <c r="F52" i="106"/>
  <c r="F52" i="101"/>
  <c r="F52" i="107"/>
  <c r="F52" i="109"/>
  <c r="F52" i="112"/>
  <c r="F52" i="115"/>
  <c r="F52" i="114"/>
  <c r="F52" i="116"/>
  <c r="F52" i="105"/>
  <c r="F52" i="113"/>
  <c r="F34" i="112"/>
  <c r="F34" i="101"/>
  <c r="F34" i="98"/>
  <c r="F34" i="104"/>
  <c r="F34" i="107"/>
  <c r="F34" i="103"/>
  <c r="F34" i="108"/>
  <c r="F34" i="110"/>
  <c r="F34" i="105"/>
  <c r="F34" i="109"/>
  <c r="F34" i="113"/>
  <c r="F34" i="111"/>
  <c r="F34" i="115"/>
  <c r="F34" i="116"/>
  <c r="F34" i="106"/>
  <c r="F34" i="114"/>
  <c r="F34" i="99"/>
  <c r="F34" i="102"/>
  <c r="F34" i="100"/>
  <c r="F30" i="111"/>
  <c r="F30" i="102"/>
  <c r="F30" i="103"/>
  <c r="F30" i="98"/>
  <c r="F30" i="110"/>
  <c r="F30" i="99"/>
  <c r="F30" i="104"/>
  <c r="F30" i="108"/>
  <c r="F30" i="101"/>
  <c r="F30" i="107"/>
  <c r="F30" i="105"/>
  <c r="F30" i="113"/>
  <c r="F30" i="106"/>
  <c r="F30" i="116"/>
  <c r="F30" i="112"/>
  <c r="F30" i="115"/>
  <c r="F30" i="114"/>
  <c r="F30" i="109"/>
  <c r="F30" i="100"/>
  <c r="F75" i="108"/>
  <c r="F75" i="100"/>
  <c r="F75" i="99"/>
  <c r="F75" i="101"/>
  <c r="F75" i="105"/>
  <c r="F75" i="106"/>
  <c r="F75" i="109"/>
  <c r="F75" i="110"/>
  <c r="F75" i="102"/>
  <c r="F75" i="107"/>
  <c r="F75" i="104"/>
  <c r="F75" i="111"/>
  <c r="F75" i="98"/>
  <c r="F75" i="103"/>
  <c r="F75" i="115"/>
  <c r="F75" i="112"/>
  <c r="F75" i="113"/>
  <c r="F75" i="116"/>
  <c r="F75" i="114"/>
  <c r="F15" i="111"/>
  <c r="F15" i="103"/>
  <c r="F15" i="102"/>
  <c r="F15" i="105"/>
  <c r="F15" i="108"/>
  <c r="F15" i="106"/>
  <c r="F15" i="110"/>
  <c r="F15" i="104"/>
  <c r="F15" i="101"/>
  <c r="F15" i="107"/>
  <c r="F15" i="113"/>
  <c r="F15" i="115"/>
  <c r="F15" i="116"/>
  <c r="F15" i="112"/>
  <c r="F15" i="114"/>
  <c r="F15" i="109"/>
  <c r="F15" i="98"/>
  <c r="F15" i="99"/>
  <c r="F15" i="100"/>
  <c r="F78" i="99"/>
  <c r="F78" i="104"/>
  <c r="F78" i="111"/>
  <c r="F78" i="101"/>
  <c r="F78" i="109"/>
  <c r="F78" i="106"/>
  <c r="F78" i="105"/>
  <c r="F78" i="102"/>
  <c r="F78" i="110"/>
  <c r="F78" i="108"/>
  <c r="F78" i="107"/>
  <c r="F78" i="100"/>
  <c r="F78" i="103"/>
  <c r="F78" i="98"/>
  <c r="F78" i="115"/>
  <c r="F78" i="114"/>
  <c r="F78" i="113"/>
  <c r="F78" i="112"/>
  <c r="F78" i="116"/>
  <c r="F59" i="103"/>
  <c r="F59" i="108"/>
  <c r="F59" i="102"/>
  <c r="F59" i="105"/>
  <c r="F59" i="101"/>
  <c r="F59" i="107"/>
  <c r="F59" i="104"/>
  <c r="F59" i="111"/>
  <c r="F59" i="112"/>
  <c r="F59" i="110"/>
  <c r="F59" i="115"/>
  <c r="F59" i="109"/>
  <c r="F59" i="114"/>
  <c r="F59" i="106"/>
  <c r="F59" i="116"/>
  <c r="F59" i="113"/>
  <c r="F59" i="100"/>
  <c r="F59" i="99"/>
  <c r="F59" i="98"/>
  <c r="F51" i="105"/>
  <c r="F51" i="106"/>
  <c r="F51" i="110"/>
  <c r="F51" i="101"/>
  <c r="F51" i="108"/>
  <c r="F51" i="104"/>
  <c r="F51" i="111"/>
  <c r="F51" i="107"/>
  <c r="F51" i="99"/>
  <c r="F51" i="98"/>
  <c r="F51" i="103"/>
  <c r="F51" i="100"/>
  <c r="F51" i="102"/>
  <c r="F51" i="109"/>
  <c r="F51" i="113"/>
  <c r="F51" i="116"/>
  <c r="F51" i="115"/>
  <c r="F51" i="114"/>
  <c r="F51" i="112"/>
  <c r="F40" i="111"/>
  <c r="F40" i="103"/>
  <c r="F40" i="105"/>
  <c r="F40" i="110"/>
  <c r="F40" i="102"/>
  <c r="F40" i="106"/>
  <c r="F40" i="113"/>
  <c r="F40" i="109"/>
  <c r="F40" i="115"/>
  <c r="F40" i="112"/>
  <c r="F40" i="108"/>
  <c r="F40" i="114"/>
  <c r="F40" i="116"/>
  <c r="F40" i="107"/>
  <c r="F40" i="104"/>
  <c r="F40" i="98"/>
  <c r="F40" i="99"/>
  <c r="F40" i="101"/>
  <c r="F40" i="100"/>
  <c r="F29" i="111"/>
  <c r="F29" i="103"/>
  <c r="F29" i="98"/>
  <c r="F29" i="104"/>
  <c r="F29" i="107"/>
  <c r="F29" i="108"/>
  <c r="F29" i="112"/>
  <c r="F29" i="102"/>
  <c r="F29" i="105"/>
  <c r="F29" i="106"/>
  <c r="F29" i="110"/>
  <c r="F29" i="101"/>
  <c r="F29" i="113"/>
  <c r="F29" i="109"/>
  <c r="F29" i="116"/>
  <c r="F29" i="115"/>
  <c r="F29" i="114"/>
  <c r="F29" i="99"/>
  <c r="F29" i="100"/>
  <c r="F22" i="111"/>
  <c r="F22" i="103"/>
  <c r="F22" i="99"/>
  <c r="F22" i="101"/>
  <c r="F22" i="105"/>
  <c r="F22" i="106"/>
  <c r="F22" i="108"/>
  <c r="F22" i="110"/>
  <c r="F22" i="104"/>
  <c r="F22" i="112"/>
  <c r="F22" i="102"/>
  <c r="F22" i="107"/>
  <c r="F22" i="109"/>
  <c r="F22" i="116"/>
  <c r="F22" i="114"/>
  <c r="F22" i="115"/>
  <c r="F22" i="113"/>
  <c r="F22" i="100"/>
  <c r="F22" i="98"/>
  <c r="F12" i="108"/>
  <c r="F12" i="109"/>
  <c r="F12" i="110"/>
  <c r="F12" i="105"/>
  <c r="F12" i="99"/>
  <c r="F12" i="104"/>
  <c r="F12" i="111"/>
  <c r="F12" i="101"/>
  <c r="F12" i="107"/>
  <c r="F12" i="115"/>
  <c r="F12" i="112"/>
  <c r="F12" i="106"/>
  <c r="F12" i="116"/>
  <c r="F12" i="113"/>
  <c r="F12" i="114"/>
  <c r="F12" i="103"/>
  <c r="F12" i="100"/>
  <c r="F12" i="98"/>
  <c r="F12" i="102"/>
  <c r="H110" i="114"/>
  <c r="I110" i="114" s="1"/>
  <c r="H110" i="111"/>
  <c r="I110" i="111" s="1"/>
  <c r="H110" i="108"/>
  <c r="I110" i="108" s="1"/>
  <c r="H113" i="107"/>
  <c r="I113" i="107" s="1"/>
  <c r="H110" i="105"/>
  <c r="I110" i="105" s="1"/>
  <c r="H110" i="106"/>
  <c r="I110" i="106" s="1"/>
  <c r="H110" i="104"/>
  <c r="I110" i="104" s="1"/>
  <c r="H110" i="101"/>
  <c r="I110" i="101" s="1"/>
  <c r="H109" i="100"/>
  <c r="I109" i="100" s="1"/>
  <c r="H109" i="98"/>
  <c r="I109" i="98" s="1"/>
  <c r="H110" i="102"/>
  <c r="I110" i="102" s="1"/>
  <c r="H110" i="110"/>
  <c r="I110" i="110" s="1"/>
  <c r="H110" i="103"/>
  <c r="I110" i="103" s="1"/>
  <c r="H110" i="112"/>
  <c r="I110" i="112" s="1"/>
  <c r="H110" i="115"/>
  <c r="I110" i="115" s="1"/>
  <c r="H113" i="113"/>
  <c r="I113" i="113" s="1"/>
  <c r="H110" i="109"/>
  <c r="I110" i="109" s="1"/>
  <c r="H110" i="116"/>
  <c r="I110" i="116" s="1"/>
  <c r="H109" i="99"/>
  <c r="I109" i="99" s="1"/>
  <c r="F77" i="103"/>
  <c r="F77" i="110"/>
  <c r="F77" i="102"/>
  <c r="F77" i="101"/>
  <c r="F77" i="100"/>
  <c r="F77" i="99"/>
  <c r="F77" i="106"/>
  <c r="F77" i="107"/>
  <c r="F77" i="98"/>
  <c r="F77" i="104"/>
  <c r="F77" i="105"/>
  <c r="F77" i="108"/>
  <c r="F77" i="109"/>
  <c r="F77" i="113"/>
  <c r="F77" i="111"/>
  <c r="F77" i="115"/>
  <c r="F77" i="114"/>
  <c r="F77" i="112"/>
  <c r="F77" i="116"/>
  <c r="F57" i="106"/>
  <c r="F57" i="102"/>
  <c r="F57" i="108"/>
  <c r="F57" i="101"/>
  <c r="F57" i="103"/>
  <c r="F57" i="104"/>
  <c r="F57" i="111"/>
  <c r="F57" i="105"/>
  <c r="F57" i="107"/>
  <c r="F57" i="112"/>
  <c r="F57" i="116"/>
  <c r="F57" i="115"/>
  <c r="F57" i="113"/>
  <c r="F57" i="114"/>
  <c r="F57" i="110"/>
  <c r="F57" i="109"/>
  <c r="F57" i="100"/>
  <c r="F57" i="99"/>
  <c r="F57" i="98"/>
  <c r="F49" i="110"/>
  <c r="F49" i="102"/>
  <c r="F49" i="107"/>
  <c r="F49" i="98"/>
  <c r="F49" i="103"/>
  <c r="F49" i="108"/>
  <c r="F49" i="100"/>
  <c r="F49" i="101"/>
  <c r="F49" i="109"/>
  <c r="F49" i="111"/>
  <c r="F49" i="106"/>
  <c r="F49" i="99"/>
  <c r="F49" i="104"/>
  <c r="F49" i="105"/>
  <c r="F49" i="114"/>
  <c r="F49" i="115"/>
  <c r="F49" i="116"/>
  <c r="F49" i="112"/>
  <c r="F49" i="113"/>
  <c r="H33" i="113"/>
  <c r="I33" i="113" s="1"/>
  <c r="H33" i="110"/>
  <c r="I33" i="110" s="1"/>
  <c r="H33" i="108"/>
  <c r="I33" i="108" s="1"/>
  <c r="H33" i="106"/>
  <c r="I33" i="106" s="1"/>
  <c r="H33" i="104"/>
  <c r="I33" i="104" s="1"/>
  <c r="H33" i="101"/>
  <c r="I33" i="101" s="1"/>
  <c r="H33" i="99"/>
  <c r="I33" i="99" s="1"/>
  <c r="H33" i="100"/>
  <c r="I33" i="100" s="1"/>
  <c r="H33" i="107"/>
  <c r="I33" i="107" s="1"/>
  <c r="H33" i="105"/>
  <c r="I33" i="105" s="1"/>
  <c r="H33" i="112"/>
  <c r="I33" i="112" s="1"/>
  <c r="H33" i="111"/>
  <c r="I33" i="111" s="1"/>
  <c r="H33" i="109"/>
  <c r="I33" i="109" s="1"/>
  <c r="H33" i="115"/>
  <c r="I33" i="115" s="1"/>
  <c r="H33" i="116"/>
  <c r="I33" i="116" s="1"/>
  <c r="H33" i="114"/>
  <c r="I33" i="114" s="1"/>
  <c r="H33" i="103"/>
  <c r="I33" i="103" s="1"/>
  <c r="H33" i="102"/>
  <c r="I33" i="102" s="1"/>
  <c r="H33" i="98"/>
  <c r="I33" i="98" s="1"/>
  <c r="F27" i="103"/>
  <c r="F27" i="98"/>
  <c r="F27" i="104"/>
  <c r="F27" i="102"/>
  <c r="F27" i="112"/>
  <c r="F27" i="108"/>
  <c r="F27" i="111"/>
  <c r="F27" i="110"/>
  <c r="F27" i="107"/>
  <c r="F27" i="101"/>
  <c r="F27" i="105"/>
  <c r="F27" i="116"/>
  <c r="F27" i="114"/>
  <c r="F27" i="106"/>
  <c r="F27" i="115"/>
  <c r="F27" i="113"/>
  <c r="F27" i="109"/>
  <c r="F27" i="99"/>
  <c r="F27" i="100"/>
  <c r="F21" i="114"/>
  <c r="F21" i="103"/>
  <c r="F21" i="106"/>
  <c r="F21" i="101"/>
  <c r="F21" i="107"/>
  <c r="F21" i="110"/>
  <c r="F21" i="104"/>
  <c r="F21" i="111"/>
  <c r="F21" i="102"/>
  <c r="F21" i="105"/>
  <c r="F21" i="108"/>
  <c r="F21" i="116"/>
  <c r="F21" i="115"/>
  <c r="F21" i="112"/>
  <c r="F21" i="113"/>
  <c r="F21" i="109"/>
  <c r="F21" i="99"/>
  <c r="F21" i="100"/>
  <c r="F21" i="98"/>
  <c r="F11" i="111"/>
  <c r="F11" i="104"/>
  <c r="F11" i="106"/>
  <c r="F11" i="108"/>
  <c r="F11" i="107"/>
  <c r="F11" i="105"/>
  <c r="F11" i="112"/>
  <c r="F11" i="101"/>
  <c r="F11" i="98"/>
  <c r="F11" i="110"/>
  <c r="F11" i="113"/>
  <c r="F11" i="109"/>
  <c r="F11" i="114"/>
  <c r="F11" i="116"/>
  <c r="F11" i="115"/>
  <c r="F11" i="103"/>
  <c r="F11" i="100"/>
  <c r="F11" i="102"/>
  <c r="F11" i="99"/>
  <c r="H109" i="114"/>
  <c r="I109" i="114" s="1"/>
  <c r="I112" i="114" s="1"/>
  <c r="I123" i="114" s="1"/>
  <c r="H109" i="111"/>
  <c r="I109" i="111" s="1"/>
  <c r="I112" i="111" s="1"/>
  <c r="I123" i="111" s="1"/>
  <c r="H109" i="110"/>
  <c r="I109" i="110" s="1"/>
  <c r="H109" i="109"/>
  <c r="I109" i="109" s="1"/>
  <c r="H109" i="108"/>
  <c r="I109" i="108" s="1"/>
  <c r="H112" i="107"/>
  <c r="I112" i="107" s="1"/>
  <c r="H109" i="105"/>
  <c r="I109" i="105" s="1"/>
  <c r="H109" i="104"/>
  <c r="I109" i="104" s="1"/>
  <c r="H109" i="101"/>
  <c r="I109" i="101" s="1"/>
  <c r="H109" i="103"/>
  <c r="I109" i="103" s="1"/>
  <c r="H108" i="98"/>
  <c r="I108" i="98" s="1"/>
  <c r="H109" i="102"/>
  <c r="I109" i="102" s="1"/>
  <c r="H109" i="106"/>
  <c r="I109" i="106" s="1"/>
  <c r="H108" i="100"/>
  <c r="I108" i="100" s="1"/>
  <c r="H109" i="112"/>
  <c r="I109" i="112" s="1"/>
  <c r="H108" i="99"/>
  <c r="I108" i="99" s="1"/>
  <c r="H109" i="115"/>
  <c r="I109" i="115" s="1"/>
  <c r="H112" i="113"/>
  <c r="I112" i="113" s="1"/>
  <c r="H109" i="116"/>
  <c r="I109" i="116" s="1"/>
  <c r="F69" i="101"/>
  <c r="F69" i="107"/>
  <c r="F69" i="102"/>
  <c r="F69" i="103"/>
  <c r="F69" i="111"/>
  <c r="F69" i="104"/>
  <c r="F69" i="108"/>
  <c r="F69" i="116"/>
  <c r="F69" i="110"/>
  <c r="F69" i="115"/>
  <c r="F69" i="113"/>
  <c r="F69" i="112"/>
  <c r="F69" i="109"/>
  <c r="F69" i="114"/>
  <c r="F69" i="106"/>
  <c r="F69" i="98"/>
  <c r="F69" i="105"/>
  <c r="F69" i="99"/>
  <c r="F69" i="100"/>
  <c r="F60" i="113"/>
  <c r="F60" i="100"/>
  <c r="F60" i="105"/>
  <c r="F60" i="99"/>
  <c r="F60" i="104"/>
  <c r="F60" i="106"/>
  <c r="F60" i="108"/>
  <c r="F60" i="110"/>
  <c r="F60" i="102"/>
  <c r="F60" i="101"/>
  <c r="F60" i="103"/>
  <c r="F60" i="107"/>
  <c r="F60" i="109"/>
  <c r="F60" i="114"/>
  <c r="F60" i="112"/>
  <c r="F60" i="116"/>
  <c r="F60" i="111"/>
  <c r="F60" i="115"/>
  <c r="F60" i="98"/>
  <c r="F48" i="106"/>
  <c r="F48" i="102"/>
  <c r="F48" i="107"/>
  <c r="F48" i="108"/>
  <c r="F48" i="109"/>
  <c r="F48" i="99"/>
  <c r="F48" i="101"/>
  <c r="F48" i="103"/>
  <c r="F48" i="112"/>
  <c r="F48" i="104"/>
  <c r="F48" i="111"/>
  <c r="F48" i="110"/>
  <c r="F48" i="100"/>
  <c r="F48" i="98"/>
  <c r="F48" i="114"/>
  <c r="F48" i="116"/>
  <c r="F48" i="115"/>
  <c r="F48" i="105"/>
  <c r="F48" i="113"/>
  <c r="H32" i="116"/>
  <c r="I32" i="116" s="1"/>
  <c r="H32" i="113"/>
  <c r="I32" i="113" s="1"/>
  <c r="H32" i="110"/>
  <c r="I32" i="110" s="1"/>
  <c r="H32" i="108"/>
  <c r="I32" i="108" s="1"/>
  <c r="H32" i="105"/>
  <c r="I32" i="105" s="1"/>
  <c r="H32" i="100"/>
  <c r="I32" i="100" s="1"/>
  <c r="H32" i="99"/>
  <c r="I32" i="99" s="1"/>
  <c r="H32" i="101"/>
  <c r="I32" i="101" s="1"/>
  <c r="H32" i="104"/>
  <c r="I32" i="104" s="1"/>
  <c r="H32" i="106"/>
  <c r="I32" i="106" s="1"/>
  <c r="H32" i="107"/>
  <c r="I32" i="107" s="1"/>
  <c r="H32" i="115"/>
  <c r="I32" i="115" s="1"/>
  <c r="H32" i="109"/>
  <c r="I32" i="109" s="1"/>
  <c r="H32" i="114"/>
  <c r="I32" i="114" s="1"/>
  <c r="H32" i="111"/>
  <c r="I32" i="111" s="1"/>
  <c r="H32" i="112"/>
  <c r="I32" i="112" s="1"/>
  <c r="H32" i="103"/>
  <c r="I32" i="103" s="1"/>
  <c r="H32" i="102"/>
  <c r="I32" i="102" s="1"/>
  <c r="H32" i="98"/>
  <c r="I32" i="98" s="1"/>
  <c r="F26" i="102"/>
  <c r="F26" i="98"/>
  <c r="F26" i="105"/>
  <c r="F26" i="107"/>
  <c r="F26" i="111"/>
  <c r="F26" i="103"/>
  <c r="F26" i="104"/>
  <c r="F26" i="112"/>
  <c r="F26" i="99"/>
  <c r="F26" i="110"/>
  <c r="F26" i="101"/>
  <c r="F26" i="108"/>
  <c r="F26" i="106"/>
  <c r="F26" i="114"/>
  <c r="F26" i="109"/>
  <c r="F26" i="115"/>
  <c r="F26" i="113"/>
  <c r="F26" i="116"/>
  <c r="F26" i="100"/>
  <c r="F20" i="102"/>
  <c r="F20" i="107"/>
  <c r="F20" i="108"/>
  <c r="F20" i="111"/>
  <c r="F20" i="109"/>
  <c r="F20" i="104"/>
  <c r="F20" i="103"/>
  <c r="F20" i="99"/>
  <c r="F20" i="105"/>
  <c r="F20" i="101"/>
  <c r="F20" i="110"/>
  <c r="F20" i="114"/>
  <c r="F20" i="112"/>
  <c r="F20" i="106"/>
  <c r="F20" i="116"/>
  <c r="F20" i="115"/>
  <c r="F20" i="113"/>
  <c r="F20" i="100"/>
  <c r="F20" i="98"/>
  <c r="F10" i="111"/>
  <c r="F10" i="112"/>
  <c r="F10" i="99"/>
  <c r="F10" i="107"/>
  <c r="F10" i="110"/>
  <c r="F10" i="106"/>
  <c r="F10" i="101"/>
  <c r="F10" i="109"/>
  <c r="F10" i="108"/>
  <c r="F10" i="105"/>
  <c r="F10" i="104"/>
  <c r="F10" i="114"/>
  <c r="F10" i="116"/>
  <c r="F10" i="113"/>
  <c r="F10" i="115"/>
  <c r="F10" i="103"/>
  <c r="F10" i="100"/>
  <c r="F10" i="102"/>
  <c r="F10" i="98"/>
  <c r="F108" i="109"/>
  <c r="F107" i="99"/>
  <c r="F108" i="110"/>
  <c r="F108" i="111"/>
  <c r="F108" i="116"/>
  <c r="F108" i="115"/>
  <c r="F108" i="112"/>
  <c r="F108" i="108"/>
  <c r="F108" i="114"/>
  <c r="F111" i="107"/>
  <c r="F108" i="106"/>
  <c r="F111" i="113"/>
  <c r="F108" i="105"/>
  <c r="F108" i="103"/>
  <c r="F107" i="98"/>
  <c r="F108" i="102"/>
  <c r="F108" i="101"/>
  <c r="F107" i="100"/>
  <c r="F108" i="104"/>
  <c r="F68" i="113"/>
  <c r="F68" i="110"/>
  <c r="F68" i="99"/>
  <c r="F68" i="109"/>
  <c r="F68" i="103"/>
  <c r="F68" i="104"/>
  <c r="F68" i="108"/>
  <c r="F68" i="101"/>
  <c r="F68" i="107"/>
  <c r="F68" i="102"/>
  <c r="F68" i="106"/>
  <c r="F68" i="111"/>
  <c r="F68" i="115"/>
  <c r="F68" i="114"/>
  <c r="F68" i="112"/>
  <c r="F68" i="105"/>
  <c r="F68" i="116"/>
  <c r="F68" i="98"/>
  <c r="F68" i="100"/>
  <c r="F56" i="100"/>
  <c r="F56" i="99"/>
  <c r="F56" i="103"/>
  <c r="F56" i="111"/>
  <c r="F56" i="102"/>
  <c r="F56" i="114"/>
  <c r="F56" i="98"/>
  <c r="F56" i="101"/>
  <c r="F56" i="104"/>
  <c r="F56" i="108"/>
  <c r="F56" i="106"/>
  <c r="F56" i="109"/>
  <c r="F56" i="107"/>
  <c r="F56" i="110"/>
  <c r="F56" i="105"/>
  <c r="F56" i="113"/>
  <c r="F56" i="115"/>
  <c r="F56" i="116"/>
  <c r="F56" i="112"/>
  <c r="F44" i="112"/>
  <c r="F44" i="111"/>
  <c r="F44" i="107"/>
  <c r="F44" i="98"/>
  <c r="F44" i="104"/>
  <c r="F44" i="105"/>
  <c r="F44" i="102"/>
  <c r="F44" i="101"/>
  <c r="F44" i="110"/>
  <c r="F44" i="108"/>
  <c r="F44" i="109"/>
  <c r="F44" i="116"/>
  <c r="F44" i="115"/>
  <c r="F44" i="114"/>
  <c r="F44" i="113"/>
  <c r="F44" i="106"/>
  <c r="F44" i="100"/>
  <c r="F44" i="99"/>
  <c r="F44" i="103"/>
  <c r="F31" i="102"/>
  <c r="F31" i="104"/>
  <c r="F31" i="107"/>
  <c r="F31" i="101"/>
  <c r="F31" i="105"/>
  <c r="F31" i="111"/>
  <c r="F31" i="110"/>
  <c r="F31" i="98"/>
  <c r="F31" i="103"/>
  <c r="F31" i="109"/>
  <c r="F31" i="108"/>
  <c r="F31" i="115"/>
  <c r="F31" i="112"/>
  <c r="F31" i="116"/>
  <c r="F31" i="114"/>
  <c r="F31" i="113"/>
  <c r="F31" i="106"/>
  <c r="F31" i="99"/>
  <c r="F31" i="100"/>
  <c r="F25" i="111"/>
  <c r="F25" i="98"/>
  <c r="F25" i="107"/>
  <c r="F25" i="110"/>
  <c r="F25" i="108"/>
  <c r="F25" i="105"/>
  <c r="F25" i="101"/>
  <c r="F25" i="103"/>
  <c r="F25" i="102"/>
  <c r="F25" i="104"/>
  <c r="F25" i="106"/>
  <c r="F25" i="112"/>
  <c r="F25" i="115"/>
  <c r="F25" i="114"/>
  <c r="F25" i="113"/>
  <c r="F25" i="109"/>
  <c r="F25" i="116"/>
  <c r="F25" i="100"/>
  <c r="F25" i="99"/>
  <c r="F19" i="111"/>
  <c r="F19" i="104"/>
  <c r="F19" i="101"/>
  <c r="F19" i="102"/>
  <c r="F19" i="105"/>
  <c r="F19" i="106"/>
  <c r="F19" i="103"/>
  <c r="F19" i="107"/>
  <c r="F19" i="108"/>
  <c r="F19" i="110"/>
  <c r="F19" i="112"/>
  <c r="F19" i="114"/>
  <c r="F19" i="115"/>
  <c r="F19" i="113"/>
  <c r="F19" i="109"/>
  <c r="F19" i="116"/>
  <c r="F19" i="100"/>
  <c r="F19" i="98"/>
  <c r="F19" i="99"/>
  <c r="F9" i="116"/>
  <c r="F9" i="98"/>
  <c r="F9" i="101"/>
  <c r="F9" i="104"/>
  <c r="F9" i="112"/>
  <c r="F9" i="105"/>
  <c r="F9" i="111"/>
  <c r="F9" i="107"/>
  <c r="F9" i="108"/>
  <c r="F9" i="110"/>
  <c r="F9" i="114"/>
  <c r="F9" i="106"/>
  <c r="F9" i="113"/>
  <c r="F9" i="115"/>
  <c r="F9" i="109"/>
  <c r="F9" i="99"/>
  <c r="F9" i="102"/>
  <c r="F9" i="103"/>
  <c r="F9" i="100"/>
  <c r="F106" i="99"/>
  <c r="F107" i="111"/>
  <c r="F110" i="113"/>
  <c r="F107" i="115"/>
  <c r="F107" i="112"/>
  <c r="F107" i="108"/>
  <c r="F107" i="114"/>
  <c r="F107" i="109"/>
  <c r="F110" i="107"/>
  <c r="F107" i="116"/>
  <c r="F107" i="106"/>
  <c r="F107" i="110"/>
  <c r="F107" i="103"/>
  <c r="F106" i="98"/>
  <c r="F107" i="102"/>
  <c r="F107" i="101"/>
  <c r="F106" i="100"/>
  <c r="F107" i="104"/>
  <c r="F107" i="105"/>
  <c r="F67" i="111"/>
  <c r="F67" i="103"/>
  <c r="F67" i="101"/>
  <c r="F67" i="104"/>
  <c r="F67" i="108"/>
  <c r="F67" i="102"/>
  <c r="F67" i="107"/>
  <c r="F67" i="109"/>
  <c r="F67" i="115"/>
  <c r="F67" i="106"/>
  <c r="F67" i="113"/>
  <c r="F67" i="116"/>
  <c r="F67" i="112"/>
  <c r="F67" i="114"/>
  <c r="F67" i="110"/>
  <c r="F67" i="99"/>
  <c r="F67" i="105"/>
  <c r="F67" i="100"/>
  <c r="F67" i="98"/>
  <c r="F55" i="105"/>
  <c r="F55" i="107"/>
  <c r="F55" i="109"/>
  <c r="F55" i="104"/>
  <c r="F55" i="101"/>
  <c r="F55" i="108"/>
  <c r="F55" i="102"/>
  <c r="F55" i="110"/>
  <c r="F55" i="111"/>
  <c r="F55" i="98"/>
  <c r="F55" i="106"/>
  <c r="F55" i="99"/>
  <c r="F55" i="100"/>
  <c r="F55" i="103"/>
  <c r="F55" i="112"/>
  <c r="F55" i="113"/>
  <c r="F55" i="115"/>
  <c r="F55" i="114"/>
  <c r="F55" i="116"/>
  <c r="F43" i="114"/>
  <c r="F43" i="103"/>
  <c r="F43" i="104"/>
  <c r="F43" i="108"/>
  <c r="F43" i="102"/>
  <c r="F43" i="106"/>
  <c r="F43" i="107"/>
  <c r="F43" i="110"/>
  <c r="F43" i="105"/>
  <c r="F43" i="111"/>
  <c r="F43" i="115"/>
  <c r="F43" i="116"/>
  <c r="F43" i="113"/>
  <c r="F43" i="109"/>
  <c r="F43" i="112"/>
  <c r="F43" i="101"/>
  <c r="F43" i="100"/>
  <c r="F43" i="98"/>
  <c r="F43" i="99"/>
  <c r="F39" i="111"/>
  <c r="F39" i="98"/>
  <c r="F39" i="105"/>
  <c r="F39" i="106"/>
  <c r="F39" i="104"/>
  <c r="F39" i="108"/>
  <c r="F39" i="112"/>
  <c r="F39" i="103"/>
  <c r="F39" i="107"/>
  <c r="F39" i="102"/>
  <c r="F39" i="110"/>
  <c r="F39" i="101"/>
  <c r="F39" i="114"/>
  <c r="F39" i="113"/>
  <c r="F39" i="109"/>
  <c r="F39" i="116"/>
  <c r="F39" i="115"/>
  <c r="F39" i="99"/>
  <c r="F39" i="100"/>
  <c r="F24" i="111"/>
  <c r="F24" i="98"/>
  <c r="F24" i="105"/>
  <c r="F24" i="108"/>
  <c r="F24" i="112"/>
  <c r="F24" i="103"/>
  <c r="F24" i="102"/>
  <c r="F24" i="99"/>
  <c r="F24" i="104"/>
  <c r="F24" i="106"/>
  <c r="F24" i="110"/>
  <c r="F24" i="109"/>
  <c r="F24" i="107"/>
  <c r="F24" i="101"/>
  <c r="F24" i="114"/>
  <c r="F24" i="115"/>
  <c r="F24" i="113"/>
  <c r="F24" i="116"/>
  <c r="F24" i="100"/>
  <c r="F18" i="111"/>
  <c r="F18" i="102"/>
  <c r="F18" i="101"/>
  <c r="F18" i="107"/>
  <c r="F18" i="110"/>
  <c r="F18" i="99"/>
  <c r="F18" i="105"/>
  <c r="F18" i="106"/>
  <c r="F18" i="109"/>
  <c r="F18" i="103"/>
  <c r="F18" i="104"/>
  <c r="F18" i="108"/>
  <c r="F18" i="114"/>
  <c r="F18" i="115"/>
  <c r="F18" i="113"/>
  <c r="F18" i="112"/>
  <c r="F18" i="116"/>
  <c r="F18" i="100"/>
  <c r="F18" i="98"/>
  <c r="F8" i="111"/>
  <c r="F8" i="104"/>
  <c r="F8" i="101"/>
  <c r="F8" i="105"/>
  <c r="F8" i="109"/>
  <c r="F8" i="110"/>
  <c r="F8" i="112"/>
  <c r="F8" i="107"/>
  <c r="F8" i="99"/>
  <c r="F8" i="108"/>
  <c r="F8" i="114"/>
  <c r="F8" i="113"/>
  <c r="F8" i="106"/>
  <c r="F8" i="115"/>
  <c r="F8" i="116"/>
  <c r="F8" i="98"/>
  <c r="F8" i="102"/>
  <c r="F8" i="103"/>
  <c r="F8" i="100"/>
  <c r="F106" i="109"/>
  <c r="F105" i="99"/>
  <c r="F106" i="115"/>
  <c r="F106" i="112"/>
  <c r="F106" i="108"/>
  <c r="F106" i="114"/>
  <c r="F106" i="116"/>
  <c r="F109" i="107"/>
  <c r="F106" i="106"/>
  <c r="F106" i="110"/>
  <c r="F109" i="113"/>
  <c r="F106" i="111"/>
  <c r="F106" i="102"/>
  <c r="F106" i="101"/>
  <c r="F105" i="100"/>
  <c r="F106" i="104"/>
  <c r="F106" i="105"/>
  <c r="F106" i="103"/>
  <c r="F105" i="98"/>
  <c r="H66" i="114"/>
  <c r="I66" i="114" s="1"/>
  <c r="H66" i="111"/>
  <c r="I66" i="111" s="1"/>
  <c r="H66" i="108"/>
  <c r="I66" i="108" s="1"/>
  <c r="H66" i="107"/>
  <c r="I66" i="107" s="1"/>
  <c r="H66" i="104"/>
  <c r="I66" i="104" s="1"/>
  <c r="H66" i="103"/>
  <c r="I66" i="103" s="1"/>
  <c r="H66" i="98"/>
  <c r="I66" i="98" s="1"/>
  <c r="H66" i="101"/>
  <c r="I66" i="101" s="1"/>
  <c r="H66" i="105"/>
  <c r="I66" i="105" s="1"/>
  <c r="H66" i="100"/>
  <c r="I66" i="100" s="1"/>
  <c r="H66" i="102"/>
  <c r="I66" i="102" s="1"/>
  <c r="H66" i="112"/>
  <c r="I66" i="112" s="1"/>
  <c r="H66" i="106"/>
  <c r="I66" i="106" s="1"/>
  <c r="H66" i="110"/>
  <c r="I66" i="110" s="1"/>
  <c r="H66" i="113"/>
  <c r="I66" i="113" s="1"/>
  <c r="H66" i="116"/>
  <c r="I66" i="116" s="1"/>
  <c r="H66" i="115"/>
  <c r="I66" i="115" s="1"/>
  <c r="H66" i="109"/>
  <c r="I66" i="109" s="1"/>
  <c r="H66" i="99"/>
  <c r="I66" i="99" s="1"/>
  <c r="F54" i="98"/>
  <c r="F54" i="110"/>
  <c r="F54" i="102"/>
  <c r="F54" i="105"/>
  <c r="F54" i="108"/>
  <c r="F54" i="111"/>
  <c r="F54" i="101"/>
  <c r="F54" i="99"/>
  <c r="F54" i="103"/>
  <c r="F54" i="104"/>
  <c r="F54" i="107"/>
  <c r="F54" i="109"/>
  <c r="F54" i="100"/>
  <c r="F54" i="112"/>
  <c r="F54" i="113"/>
  <c r="F54" i="115"/>
  <c r="F54" i="116"/>
  <c r="F54" i="106"/>
  <c r="F54" i="114"/>
  <c r="F42" i="112"/>
  <c r="F42" i="107"/>
  <c r="F42" i="101"/>
  <c r="F42" i="98"/>
  <c r="F42" i="110"/>
  <c r="F42" i="104"/>
  <c r="F42" i="108"/>
  <c r="F42" i="109"/>
  <c r="F42" i="103"/>
  <c r="F42" i="102"/>
  <c r="F42" i="105"/>
  <c r="F42" i="106"/>
  <c r="F42" i="111"/>
  <c r="F42" i="116"/>
  <c r="F42" i="115"/>
  <c r="F42" i="113"/>
  <c r="F42" i="114"/>
  <c r="F42" i="100"/>
  <c r="F42" i="99"/>
  <c r="F38" i="111"/>
  <c r="F38" i="98"/>
  <c r="F38" i="104"/>
  <c r="F38" i="110"/>
  <c r="F38" i="102"/>
  <c r="F38" i="108"/>
  <c r="F38" i="109"/>
  <c r="F38" i="107"/>
  <c r="F38" i="103"/>
  <c r="F38" i="106"/>
  <c r="F38" i="112"/>
  <c r="F38" i="101"/>
  <c r="F38" i="105"/>
  <c r="F38" i="116"/>
  <c r="F38" i="115"/>
  <c r="F38" i="114"/>
  <c r="F38" i="113"/>
  <c r="F38" i="100"/>
  <c r="F38" i="99"/>
  <c r="F23" i="98"/>
  <c r="F23" i="101"/>
  <c r="F23" i="102"/>
  <c r="F23" i="107"/>
  <c r="F23" i="111"/>
  <c r="F23" i="105"/>
  <c r="F23" i="110"/>
  <c r="F23" i="103"/>
  <c r="F23" i="108"/>
  <c r="F23" i="104"/>
  <c r="F23" i="106"/>
  <c r="F23" i="113"/>
  <c r="F23" i="109"/>
  <c r="F23" i="112"/>
  <c r="F23" i="116"/>
  <c r="F23" i="115"/>
  <c r="F23" i="114"/>
  <c r="F23" i="99"/>
  <c r="F23" i="100"/>
  <c r="F17" i="114"/>
  <c r="F17" i="104"/>
  <c r="F17" i="103"/>
  <c r="F17" i="101"/>
  <c r="F17" i="112"/>
  <c r="F17" i="111"/>
  <c r="F17" i="102"/>
  <c r="F17" i="105"/>
  <c r="F17" i="107"/>
  <c r="F17" i="110"/>
  <c r="F17" i="108"/>
  <c r="F17" i="116"/>
  <c r="F17" i="113"/>
  <c r="F17" i="109"/>
  <c r="F17" i="115"/>
  <c r="F17" i="106"/>
  <c r="F17" i="98"/>
  <c r="F17" i="99"/>
  <c r="F17" i="100"/>
  <c r="F7" i="108"/>
  <c r="F7" i="112"/>
  <c r="F7" i="105"/>
  <c r="F7" i="107"/>
  <c r="F7" i="110"/>
  <c r="F7" i="101"/>
  <c r="F7" i="104"/>
  <c r="F7" i="113"/>
  <c r="F7" i="115"/>
  <c r="F7" i="111"/>
  <c r="F7" i="106"/>
  <c r="F7" i="114"/>
  <c r="F7" i="116"/>
  <c r="F7" i="109"/>
  <c r="F7" i="102"/>
  <c r="F7" i="99"/>
  <c r="F7" i="98"/>
  <c r="F7" i="103"/>
  <c r="F7" i="100"/>
  <c r="F80" i="116"/>
  <c r="F80" i="106"/>
  <c r="F80" i="109"/>
  <c r="F80" i="102"/>
  <c r="F80" i="107"/>
  <c r="F80" i="100"/>
  <c r="F80" i="101"/>
  <c r="F80" i="108"/>
  <c r="F80" i="110"/>
  <c r="F80" i="103"/>
  <c r="F80" i="105"/>
  <c r="F80" i="104"/>
  <c r="F80" i="111"/>
  <c r="F80" i="98"/>
  <c r="F80" i="99"/>
  <c r="F80" i="113"/>
  <c r="F80" i="112"/>
  <c r="F80" i="114"/>
  <c r="F80" i="115"/>
  <c r="H65" i="112"/>
  <c r="I65" i="112" s="1"/>
  <c r="H65" i="113"/>
  <c r="I65" i="113" s="1"/>
  <c r="H65" i="111"/>
  <c r="I65" i="111" s="1"/>
  <c r="H65" i="109"/>
  <c r="I65" i="109" s="1"/>
  <c r="H65" i="108"/>
  <c r="I65" i="108" s="1"/>
  <c r="H65" i="101"/>
  <c r="I65" i="101" s="1"/>
  <c r="H65" i="100"/>
  <c r="I65" i="100" s="1"/>
  <c r="H65" i="104"/>
  <c r="I65" i="104" s="1"/>
  <c r="H65" i="110"/>
  <c r="I65" i="110" s="1"/>
  <c r="H65" i="98"/>
  <c r="I65" i="98" s="1"/>
  <c r="H65" i="105"/>
  <c r="I65" i="105" s="1"/>
  <c r="H65" i="107"/>
  <c r="I65" i="107" s="1"/>
  <c r="I72" i="107" s="1"/>
  <c r="I123" i="107" s="1"/>
  <c r="H65" i="99"/>
  <c r="I65" i="99" s="1"/>
  <c r="H65" i="103"/>
  <c r="I65" i="103" s="1"/>
  <c r="I72" i="103" s="1"/>
  <c r="I120" i="103" s="1"/>
  <c r="H65" i="102"/>
  <c r="I65" i="102" s="1"/>
  <c r="H65" i="114"/>
  <c r="I65" i="114" s="1"/>
  <c r="H65" i="116"/>
  <c r="I65" i="116" s="1"/>
  <c r="H65" i="115"/>
  <c r="I65" i="115" s="1"/>
  <c r="H65" i="106"/>
  <c r="I65" i="106" s="1"/>
  <c r="F53" i="106"/>
  <c r="F53" i="108"/>
  <c r="F53" i="103"/>
  <c r="F53" i="109"/>
  <c r="F53" i="100"/>
  <c r="F53" i="98"/>
  <c r="F53" i="102"/>
  <c r="F53" i="101"/>
  <c r="F53" i="111"/>
  <c r="F53" i="104"/>
  <c r="F53" i="107"/>
  <c r="F53" i="110"/>
  <c r="F53" i="99"/>
  <c r="F53" i="114"/>
  <c r="F53" i="105"/>
  <c r="F53" i="115"/>
  <c r="F53" i="113"/>
  <c r="F53" i="112"/>
  <c r="F53" i="116"/>
  <c r="F41" i="111"/>
  <c r="F41" i="102"/>
  <c r="F41" i="110"/>
  <c r="F41" i="104"/>
  <c r="F41" i="103"/>
  <c r="F41" i="107"/>
  <c r="F41" i="105"/>
  <c r="F41" i="108"/>
  <c r="F41" i="112"/>
  <c r="F41" i="115"/>
  <c r="F41" i="114"/>
  <c r="F41" i="113"/>
  <c r="F41" i="109"/>
  <c r="F41" i="116"/>
  <c r="F41" i="106"/>
  <c r="F41" i="98"/>
  <c r="F41" i="99"/>
  <c r="F41" i="101"/>
  <c r="F41" i="100"/>
  <c r="F37" i="98"/>
  <c r="F37" i="110"/>
  <c r="F37" i="101"/>
  <c r="F37" i="102"/>
  <c r="F37" i="105"/>
  <c r="F37" i="107"/>
  <c r="F37" i="108"/>
  <c r="F37" i="103"/>
  <c r="F37" i="111"/>
  <c r="F37" i="104"/>
  <c r="F37" i="112"/>
  <c r="F37" i="113"/>
  <c r="F37" i="109"/>
  <c r="F37" i="116"/>
  <c r="F37" i="115"/>
  <c r="F37" i="114"/>
  <c r="F37" i="106"/>
  <c r="F37" i="99"/>
  <c r="F37" i="100"/>
  <c r="F76" i="116"/>
  <c r="F76" i="98"/>
  <c r="F76" i="107"/>
  <c r="F76" i="112"/>
  <c r="F76" i="99"/>
  <c r="F76" i="101"/>
  <c r="F76" i="104"/>
  <c r="F76" i="103"/>
  <c r="F76" i="106"/>
  <c r="F76" i="110"/>
  <c r="F76" i="109"/>
  <c r="F76" i="102"/>
  <c r="F76" i="108"/>
  <c r="F76" i="105"/>
  <c r="F76" i="111"/>
  <c r="F76" i="100"/>
  <c r="F76" i="113"/>
  <c r="F76" i="115"/>
  <c r="F76" i="114"/>
  <c r="H16" i="113"/>
  <c r="I16" i="113" s="1"/>
  <c r="H16" i="112"/>
  <c r="I16" i="112" s="1"/>
  <c r="H16" i="110"/>
  <c r="I16" i="110" s="1"/>
  <c r="H16" i="107"/>
  <c r="I16" i="107" s="1"/>
  <c r="H16" i="105"/>
  <c r="I16" i="105" s="1"/>
  <c r="H16" i="99"/>
  <c r="I16" i="99" s="1"/>
  <c r="H16" i="100"/>
  <c r="I16" i="100" s="1"/>
  <c r="H16" i="106"/>
  <c r="I16" i="106" s="1"/>
  <c r="H16" i="108"/>
  <c r="I16" i="108" s="1"/>
  <c r="H16" i="101"/>
  <c r="I16" i="101" s="1"/>
  <c r="H16" i="104"/>
  <c r="I16" i="104" s="1"/>
  <c r="H16" i="98"/>
  <c r="I16" i="98" s="1"/>
  <c r="H16" i="111"/>
  <c r="I16" i="111" s="1"/>
  <c r="H16" i="109"/>
  <c r="I16" i="109" s="1"/>
  <c r="H16" i="115"/>
  <c r="I16" i="115" s="1"/>
  <c r="H16" i="116"/>
  <c r="I16" i="116" s="1"/>
  <c r="H16" i="114"/>
  <c r="I16" i="114" s="1"/>
  <c r="H16" i="103"/>
  <c r="I16" i="103" s="1"/>
  <c r="H16" i="102"/>
  <c r="I16" i="102" s="1"/>
  <c r="E108" i="1"/>
  <c r="H108" i="40"/>
  <c r="I108" i="40" s="1"/>
  <c r="F80" i="40"/>
  <c r="F69" i="40"/>
  <c r="H65" i="40"/>
  <c r="I65" i="40" s="1"/>
  <c r="F60" i="40"/>
  <c r="F41" i="40"/>
  <c r="H32" i="40"/>
  <c r="I32" i="40" s="1"/>
  <c r="F37" i="40"/>
  <c r="F26" i="40"/>
  <c r="F74" i="1"/>
  <c r="F76" i="40"/>
  <c r="F20" i="1"/>
  <c r="F20" i="40"/>
  <c r="H16" i="40"/>
  <c r="I16" i="40" s="1"/>
  <c r="F10" i="40"/>
  <c r="F107" i="40"/>
  <c r="F79" i="40"/>
  <c r="F68" i="40"/>
  <c r="F63" i="40"/>
  <c r="F44" i="40"/>
  <c r="F34" i="40"/>
  <c r="F31" i="40"/>
  <c r="F30" i="1"/>
  <c r="F30" i="40"/>
  <c r="F25" i="40"/>
  <c r="F73" i="1"/>
  <c r="F19" i="1"/>
  <c r="F19" i="40"/>
  <c r="F15" i="40"/>
  <c r="F9" i="40"/>
  <c r="F106" i="1"/>
  <c r="F106" i="40"/>
  <c r="F78" i="40"/>
  <c r="F67" i="40"/>
  <c r="F59" i="40"/>
  <c r="F43" i="1"/>
  <c r="F43" i="40"/>
  <c r="F40" i="40"/>
  <c r="F39" i="40"/>
  <c r="F29" i="40"/>
  <c r="F24" i="1"/>
  <c r="F24" i="40"/>
  <c r="F22" i="1"/>
  <c r="F22" i="40"/>
  <c r="F18" i="1"/>
  <c r="F18" i="40"/>
  <c r="F12" i="40"/>
  <c r="F8" i="40"/>
  <c r="E109" i="1"/>
  <c r="H109" i="40"/>
  <c r="I109" i="40" s="1"/>
  <c r="F77" i="40"/>
  <c r="H66" i="40"/>
  <c r="I66" i="40" s="1"/>
  <c r="F57" i="40"/>
  <c r="F42" i="40"/>
  <c r="H33" i="40"/>
  <c r="I33" i="40" s="1"/>
  <c r="F38" i="40"/>
  <c r="F27" i="40"/>
  <c r="F23" i="1"/>
  <c r="F23" i="40"/>
  <c r="F21" i="1"/>
  <c r="F21" i="40"/>
  <c r="F17" i="1"/>
  <c r="F17" i="40"/>
  <c r="F11" i="40"/>
  <c r="F26" i="1"/>
  <c r="F12" i="1"/>
  <c r="F44" i="1"/>
  <c r="F34" i="1"/>
  <c r="F25" i="1"/>
  <c r="F11" i="1"/>
  <c r="F27" i="1"/>
  <c r="F66" i="1"/>
  <c r="F29" i="1"/>
  <c r="E65" i="1"/>
  <c r="F56" i="40"/>
  <c r="F55" i="40"/>
  <c r="F50" i="40"/>
  <c r="F75" i="40"/>
  <c r="F49" i="40"/>
  <c r="F7" i="40"/>
  <c r="F105" i="40"/>
  <c r="F54" i="40"/>
  <c r="F51" i="40"/>
  <c r="F53" i="40"/>
  <c r="F48" i="40"/>
  <c r="F52" i="40"/>
  <c r="F39" i="1"/>
  <c r="E131" i="1"/>
  <c r="F131" i="1" s="1"/>
  <c r="H27" i="24"/>
  <c r="I27" i="24" s="1"/>
  <c r="I32" i="24" s="1"/>
  <c r="I35" i="24" s="1"/>
  <c r="F40" i="1"/>
  <c r="F105" i="1"/>
  <c r="E33" i="1"/>
  <c r="E64" i="1"/>
  <c r="F9" i="1"/>
  <c r="F68" i="1"/>
  <c r="F47" i="1"/>
  <c r="E32" i="1"/>
  <c r="F77" i="1"/>
  <c r="F67" i="1"/>
  <c r="F55" i="1"/>
  <c r="F31" i="1"/>
  <c r="F76" i="1"/>
  <c r="F58" i="1"/>
  <c r="F54" i="1"/>
  <c r="F53" i="1"/>
  <c r="F48" i="1"/>
  <c r="F41" i="1"/>
  <c r="F8" i="1"/>
  <c r="F78" i="1"/>
  <c r="F59" i="1"/>
  <c r="F51" i="1"/>
  <c r="F37" i="1"/>
  <c r="F62" i="1"/>
  <c r="F50" i="1"/>
  <c r="F107" i="1"/>
  <c r="F75" i="1"/>
  <c r="F56" i="1"/>
  <c r="F52" i="1"/>
  <c r="F42" i="1"/>
  <c r="F38" i="1"/>
  <c r="F10" i="1"/>
  <c r="F7" i="1"/>
  <c r="I72" i="40" l="1"/>
  <c r="I119" i="40" s="1"/>
  <c r="B3" i="96" s="1"/>
  <c r="I45" i="40"/>
  <c r="I112" i="115"/>
  <c r="I123" i="115" s="1"/>
  <c r="I112" i="104"/>
  <c r="I123" i="104" s="1"/>
  <c r="I112" i="101"/>
  <c r="I123" i="101" s="1"/>
  <c r="I112" i="109"/>
  <c r="I123" i="109" s="1"/>
  <c r="I112" i="116"/>
  <c r="I123" i="116" s="1"/>
  <c r="I111" i="98"/>
  <c r="I122" i="98" s="1"/>
  <c r="I112" i="106"/>
  <c r="I123" i="106" s="1"/>
  <c r="I112" i="112"/>
  <c r="I123" i="112" s="1"/>
  <c r="I72" i="115"/>
  <c r="I120" i="115" s="1"/>
  <c r="I72" i="112"/>
  <c r="I120" i="112" s="1"/>
  <c r="I72" i="98"/>
  <c r="I119" i="98" s="1"/>
  <c r="I72" i="113"/>
  <c r="I123" i="113" s="1"/>
  <c r="I72" i="110"/>
  <c r="I120" i="110" s="1"/>
  <c r="I72" i="114"/>
  <c r="I120" i="114" s="1"/>
  <c r="I112" i="110"/>
  <c r="I123" i="110" s="1"/>
  <c r="I72" i="100"/>
  <c r="I119" i="100" s="1"/>
  <c r="I115" i="113"/>
  <c r="I126" i="113" s="1"/>
  <c r="I112" i="103"/>
  <c r="I123" i="103" s="1"/>
  <c r="I72" i="109"/>
  <c r="I120" i="109" s="1"/>
  <c r="I112" i="105"/>
  <c r="I123" i="105" s="1"/>
  <c r="I72" i="105"/>
  <c r="I120" i="105" s="1"/>
  <c r="I72" i="111"/>
  <c r="I120" i="111" s="1"/>
  <c r="I111" i="100"/>
  <c r="I122" i="100" s="1"/>
  <c r="I115" i="107"/>
  <c r="I126" i="107" s="1"/>
  <c r="I72" i="101"/>
  <c r="I120" i="101" s="1"/>
  <c r="I72" i="99"/>
  <c r="I119" i="99" s="1"/>
  <c r="I72" i="108"/>
  <c r="I120" i="108" s="1"/>
  <c r="I111" i="99"/>
  <c r="I122" i="99" s="1"/>
  <c r="I112" i="108"/>
  <c r="I123" i="108" s="1"/>
  <c r="I72" i="116"/>
  <c r="I120" i="116" s="1"/>
  <c r="I112" i="102"/>
  <c r="I123" i="102" s="1"/>
  <c r="G77" i="115"/>
  <c r="G77" i="113"/>
  <c r="G77" i="112"/>
  <c r="G77" i="111"/>
  <c r="G77" i="110"/>
  <c r="G77" i="108"/>
  <c r="G77" i="106"/>
  <c r="G77" i="104"/>
  <c r="G77" i="103"/>
  <c r="G77" i="102"/>
  <c r="G77" i="99"/>
  <c r="G77" i="98"/>
  <c r="G77" i="101"/>
  <c r="G77" i="100"/>
  <c r="G77" i="109"/>
  <c r="G77" i="107"/>
  <c r="G77" i="105"/>
  <c r="G77" i="116"/>
  <c r="G77" i="114"/>
  <c r="F33" i="103"/>
  <c r="F33" i="98"/>
  <c r="F33" i="102"/>
  <c r="F33" i="108"/>
  <c r="F33" i="109"/>
  <c r="F33" i="101"/>
  <c r="F33" i="111"/>
  <c r="F33" i="106"/>
  <c r="F33" i="107"/>
  <c r="F33" i="112"/>
  <c r="F33" i="104"/>
  <c r="F33" i="105"/>
  <c r="F33" i="110"/>
  <c r="F33" i="115"/>
  <c r="F33" i="114"/>
  <c r="F33" i="116"/>
  <c r="F33" i="113"/>
  <c r="F33" i="99"/>
  <c r="F33" i="100"/>
  <c r="G25" i="115"/>
  <c r="G25" i="112"/>
  <c r="G25" i="107"/>
  <c r="G25" i="106"/>
  <c r="G25" i="105"/>
  <c r="G25" i="104"/>
  <c r="G25" i="101"/>
  <c r="G25" i="108"/>
  <c r="G25" i="100"/>
  <c r="G25" i="110"/>
  <c r="G25" i="109"/>
  <c r="G25" i="114"/>
  <c r="G25" i="113"/>
  <c r="G25" i="111"/>
  <c r="G25" i="116"/>
  <c r="G25" i="103"/>
  <c r="G25" i="102"/>
  <c r="G25" i="98"/>
  <c r="G25" i="99"/>
  <c r="G75" i="114"/>
  <c r="G75" i="113"/>
  <c r="G75" i="110"/>
  <c r="G75" i="107"/>
  <c r="G75" i="105"/>
  <c r="G75" i="104"/>
  <c r="G75" i="101"/>
  <c r="G75" i="102"/>
  <c r="G75" i="99"/>
  <c r="G75" i="98"/>
  <c r="G75" i="108"/>
  <c r="G75" i="109"/>
  <c r="G75" i="106"/>
  <c r="G75" i="100"/>
  <c r="G75" i="103"/>
  <c r="G75" i="116"/>
  <c r="G75" i="111"/>
  <c r="G75" i="115"/>
  <c r="G75" i="112"/>
  <c r="G38" i="115"/>
  <c r="G38" i="110"/>
  <c r="G38" i="108"/>
  <c r="G38" i="107"/>
  <c r="G38" i="105"/>
  <c r="G38" i="104"/>
  <c r="G38" i="101"/>
  <c r="G38" i="106"/>
  <c r="G38" i="99"/>
  <c r="G38" i="100"/>
  <c r="G38" i="112"/>
  <c r="G38" i="113"/>
  <c r="G38" i="111"/>
  <c r="G38" i="116"/>
  <c r="G38" i="109"/>
  <c r="G38" i="114"/>
  <c r="G38" i="103"/>
  <c r="G38" i="102"/>
  <c r="G38" i="98"/>
  <c r="G55" i="116"/>
  <c r="G55" i="113"/>
  <c r="G55" i="112"/>
  <c r="G55" i="111"/>
  <c r="G55" i="108"/>
  <c r="G55" i="109"/>
  <c r="G55" i="107"/>
  <c r="G55" i="104"/>
  <c r="G55" i="103"/>
  <c r="G55" i="102"/>
  <c r="G55" i="98"/>
  <c r="G55" i="100"/>
  <c r="G55" i="101"/>
  <c r="G55" i="99"/>
  <c r="G55" i="110"/>
  <c r="G55" i="106"/>
  <c r="G55" i="115"/>
  <c r="G55" i="105"/>
  <c r="G55" i="114"/>
  <c r="G42" i="110"/>
  <c r="G42" i="105"/>
  <c r="G42" i="99"/>
  <c r="G42" i="100"/>
  <c r="G42" i="106"/>
  <c r="G42" i="114"/>
  <c r="G42" i="107"/>
  <c r="G42" i="116"/>
  <c r="G42" i="111"/>
  <c r="G42" i="112"/>
  <c r="G42" i="115"/>
  <c r="G42" i="108"/>
  <c r="G42" i="113"/>
  <c r="G42" i="109"/>
  <c r="G42" i="104"/>
  <c r="G42" i="98"/>
  <c r="G42" i="103"/>
  <c r="G42" i="101"/>
  <c r="G42" i="102"/>
  <c r="G52" i="112"/>
  <c r="G52" i="111"/>
  <c r="G52" i="101"/>
  <c r="G52" i="104"/>
  <c r="G52" i="103"/>
  <c r="G52" i="102"/>
  <c r="G52" i="98"/>
  <c r="G52" i="109"/>
  <c r="G52" i="100"/>
  <c r="G52" i="110"/>
  <c r="G52" i="99"/>
  <c r="G52" i="108"/>
  <c r="G52" i="107"/>
  <c r="G52" i="113"/>
  <c r="G52" i="116"/>
  <c r="G52" i="115"/>
  <c r="G52" i="114"/>
  <c r="G52" i="106"/>
  <c r="G52" i="105"/>
  <c r="G59" i="116"/>
  <c r="G59" i="112"/>
  <c r="G59" i="111"/>
  <c r="G59" i="107"/>
  <c r="G59" i="103"/>
  <c r="G59" i="104"/>
  <c r="G59" i="102"/>
  <c r="G59" i="101"/>
  <c r="G59" i="108"/>
  <c r="G59" i="110"/>
  <c r="G59" i="109"/>
  <c r="G59" i="106"/>
  <c r="G59" i="105"/>
  <c r="G59" i="114"/>
  <c r="G59" i="113"/>
  <c r="G59" i="115"/>
  <c r="G59" i="99"/>
  <c r="G59" i="98"/>
  <c r="G59" i="100"/>
  <c r="G69" i="114"/>
  <c r="G69" i="116"/>
  <c r="G69" i="111"/>
  <c r="G69" i="108"/>
  <c r="G69" i="104"/>
  <c r="G69" i="101"/>
  <c r="G69" i="103"/>
  <c r="G69" i="105"/>
  <c r="G69" i="100"/>
  <c r="G69" i="106"/>
  <c r="G69" i="102"/>
  <c r="G69" i="107"/>
  <c r="G69" i="113"/>
  <c r="G69" i="109"/>
  <c r="G69" i="112"/>
  <c r="G69" i="115"/>
  <c r="G69" i="110"/>
  <c r="G69" i="99"/>
  <c r="G69" i="98"/>
  <c r="G39" i="115"/>
  <c r="G39" i="112"/>
  <c r="G39" i="106"/>
  <c r="G39" i="104"/>
  <c r="G39" i="101"/>
  <c r="G39" i="100"/>
  <c r="G39" i="105"/>
  <c r="G39" i="110"/>
  <c r="G39" i="99"/>
  <c r="G39" i="108"/>
  <c r="G39" i="107"/>
  <c r="G39" i="116"/>
  <c r="G39" i="111"/>
  <c r="G39" i="113"/>
  <c r="G39" i="114"/>
  <c r="G39" i="109"/>
  <c r="G39" i="103"/>
  <c r="G39" i="102"/>
  <c r="G39" i="98"/>
  <c r="G67" i="116"/>
  <c r="G67" i="114"/>
  <c r="G67" i="112"/>
  <c r="G67" i="102"/>
  <c r="G67" i="103"/>
  <c r="G67" i="107"/>
  <c r="G67" i="108"/>
  <c r="G67" i="100"/>
  <c r="G67" i="101"/>
  <c r="G67" i="105"/>
  <c r="G67" i="104"/>
  <c r="G67" i="113"/>
  <c r="G67" i="110"/>
  <c r="G67" i="109"/>
  <c r="G67" i="106"/>
  <c r="G67" i="111"/>
  <c r="G67" i="115"/>
  <c r="G67" i="98"/>
  <c r="G67" i="99"/>
  <c r="G22" i="108"/>
  <c r="G22" i="107"/>
  <c r="G22" i="106"/>
  <c r="G22" i="104"/>
  <c r="G22" i="105"/>
  <c r="G22" i="101"/>
  <c r="G22" i="110"/>
  <c r="G22" i="100"/>
  <c r="G22" i="112"/>
  <c r="G22" i="114"/>
  <c r="G22" i="116"/>
  <c r="G22" i="115"/>
  <c r="G22" i="109"/>
  <c r="G22" i="113"/>
  <c r="G22" i="111"/>
  <c r="G22" i="103"/>
  <c r="G22" i="99"/>
  <c r="G22" i="98"/>
  <c r="G22" i="102"/>
  <c r="I45" i="109"/>
  <c r="I119" i="109" s="1"/>
  <c r="I45" i="99"/>
  <c r="I118" i="99" s="1"/>
  <c r="I72" i="104"/>
  <c r="I120" i="104" s="1"/>
  <c r="G8" i="115"/>
  <c r="G8" i="110"/>
  <c r="G8" i="108"/>
  <c r="G8" i="104"/>
  <c r="G8" i="103"/>
  <c r="G8" i="101"/>
  <c r="G8" i="102"/>
  <c r="G8" i="105"/>
  <c r="G8" i="100"/>
  <c r="G8" i="107"/>
  <c r="G8" i="112"/>
  <c r="G8" i="116"/>
  <c r="G8" i="114"/>
  <c r="G8" i="111"/>
  <c r="G8" i="109"/>
  <c r="G8" i="106"/>
  <c r="G8" i="113"/>
  <c r="G8" i="99"/>
  <c r="G8" i="98"/>
  <c r="I45" i="104"/>
  <c r="I119" i="104" s="1"/>
  <c r="G76" i="115"/>
  <c r="G76" i="114"/>
  <c r="G76" i="112"/>
  <c r="G76" i="109"/>
  <c r="G76" i="108"/>
  <c r="G76" i="107"/>
  <c r="G76" i="106"/>
  <c r="G76" i="103"/>
  <c r="G76" i="102"/>
  <c r="G76" i="99"/>
  <c r="G76" i="98"/>
  <c r="G76" i="101"/>
  <c r="G76" i="104"/>
  <c r="G76" i="105"/>
  <c r="G76" i="110"/>
  <c r="G76" i="113"/>
  <c r="G76" i="100"/>
  <c r="G76" i="111"/>
  <c r="G76" i="116"/>
  <c r="G53" i="116"/>
  <c r="G53" i="114"/>
  <c r="G53" i="113"/>
  <c r="G53" i="112"/>
  <c r="G53" i="111"/>
  <c r="G53" i="110"/>
  <c r="G53" i="109"/>
  <c r="G53" i="103"/>
  <c r="G53" i="102"/>
  <c r="G53" i="100"/>
  <c r="G53" i="98"/>
  <c r="G53" i="101"/>
  <c r="G53" i="107"/>
  <c r="G53" i="99"/>
  <c r="G53" i="108"/>
  <c r="G53" i="104"/>
  <c r="G53" i="106"/>
  <c r="G53" i="115"/>
  <c r="G53" i="105"/>
  <c r="G60" i="115"/>
  <c r="G60" i="114"/>
  <c r="G60" i="111"/>
  <c r="G60" i="108"/>
  <c r="G60" i="101"/>
  <c r="G60" i="103"/>
  <c r="G60" i="107"/>
  <c r="G60" i="102"/>
  <c r="G60" i="104"/>
  <c r="G60" i="113"/>
  <c r="G60" i="109"/>
  <c r="G60" i="112"/>
  <c r="G60" i="116"/>
  <c r="G60" i="106"/>
  <c r="G60" i="110"/>
  <c r="G60" i="105"/>
  <c r="G60" i="98"/>
  <c r="G60" i="100"/>
  <c r="G60" i="99"/>
  <c r="G78" i="115"/>
  <c r="G78" i="113"/>
  <c r="G78" i="109"/>
  <c r="G78" i="107"/>
  <c r="G78" i="105"/>
  <c r="G78" i="101"/>
  <c r="G78" i="102"/>
  <c r="G78" i="98"/>
  <c r="G78" i="100"/>
  <c r="G78" i="104"/>
  <c r="G78" i="99"/>
  <c r="G78" i="111"/>
  <c r="G78" i="106"/>
  <c r="G78" i="108"/>
  <c r="G78" i="110"/>
  <c r="G78" i="103"/>
  <c r="G78" i="116"/>
  <c r="G78" i="114"/>
  <c r="G78" i="112"/>
  <c r="G9" i="115"/>
  <c r="G9" i="112"/>
  <c r="G9" i="107"/>
  <c r="G9" i="103"/>
  <c r="G9" i="104"/>
  <c r="G9" i="108"/>
  <c r="G9" i="100"/>
  <c r="G9" i="101"/>
  <c r="G9" i="105"/>
  <c r="G9" i="102"/>
  <c r="G9" i="110"/>
  <c r="G9" i="116"/>
  <c r="G9" i="114"/>
  <c r="G9" i="111"/>
  <c r="G9" i="109"/>
  <c r="G9" i="106"/>
  <c r="G9" i="113"/>
  <c r="G9" i="99"/>
  <c r="G9" i="98"/>
  <c r="G27" i="115"/>
  <c r="G27" i="110"/>
  <c r="G27" i="107"/>
  <c r="G27" i="101"/>
  <c r="G27" i="104"/>
  <c r="G27" i="100"/>
  <c r="G27" i="105"/>
  <c r="G27" i="108"/>
  <c r="G27" i="112"/>
  <c r="G27" i="113"/>
  <c r="G27" i="114"/>
  <c r="G27" i="116"/>
  <c r="G27" i="106"/>
  <c r="G27" i="109"/>
  <c r="G27" i="111"/>
  <c r="G27" i="99"/>
  <c r="G27" i="103"/>
  <c r="G27" i="102"/>
  <c r="G27" i="98"/>
  <c r="G19" i="115"/>
  <c r="G19" i="110"/>
  <c r="G19" i="106"/>
  <c r="G19" i="107"/>
  <c r="G19" i="105"/>
  <c r="G19" i="101"/>
  <c r="G19" i="112"/>
  <c r="G19" i="100"/>
  <c r="G19" i="108"/>
  <c r="G19" i="104"/>
  <c r="G19" i="111"/>
  <c r="G19" i="109"/>
  <c r="G19" i="113"/>
  <c r="G19" i="116"/>
  <c r="G19" i="114"/>
  <c r="G19" i="99"/>
  <c r="G19" i="103"/>
  <c r="G19" i="102"/>
  <c r="G19" i="98"/>
  <c r="I45" i="111"/>
  <c r="I119" i="111" s="1"/>
  <c r="I45" i="105"/>
  <c r="I119" i="105" s="1"/>
  <c r="I72" i="102"/>
  <c r="I120" i="102" s="1"/>
  <c r="I45" i="110"/>
  <c r="I119" i="110" s="1"/>
  <c r="G49" i="113"/>
  <c r="G49" i="112"/>
  <c r="G49" i="111"/>
  <c r="G49" i="109"/>
  <c r="G49" i="103"/>
  <c r="G49" i="102"/>
  <c r="G49" i="98"/>
  <c r="G49" i="101"/>
  <c r="G49" i="100"/>
  <c r="G49" i="99"/>
  <c r="G49" i="107"/>
  <c r="G49" i="108"/>
  <c r="G49" i="110"/>
  <c r="G49" i="104"/>
  <c r="G49" i="114"/>
  <c r="G49" i="116"/>
  <c r="G49" i="105"/>
  <c r="G49" i="115"/>
  <c r="G49" i="106"/>
  <c r="I45" i="108"/>
  <c r="I119" i="108" s="1"/>
  <c r="G57" i="114"/>
  <c r="G57" i="101"/>
  <c r="G57" i="103"/>
  <c r="G57" i="104"/>
  <c r="G57" i="100"/>
  <c r="G57" i="108"/>
  <c r="G57" i="98"/>
  <c r="G57" i="111"/>
  <c r="G57" i="102"/>
  <c r="G57" i="110"/>
  <c r="G57" i="99"/>
  <c r="G57" i="107"/>
  <c r="G57" i="109"/>
  <c r="G57" i="113"/>
  <c r="G57" i="105"/>
  <c r="G57" i="116"/>
  <c r="G57" i="115"/>
  <c r="G57" i="106"/>
  <c r="G57" i="112"/>
  <c r="G80" i="115"/>
  <c r="G80" i="113"/>
  <c r="G80" i="111"/>
  <c r="G80" i="109"/>
  <c r="G80" i="107"/>
  <c r="G80" i="104"/>
  <c r="G80" i="101"/>
  <c r="G80" i="102"/>
  <c r="G80" i="98"/>
  <c r="G80" i="99"/>
  <c r="G80" i="100"/>
  <c r="G80" i="106"/>
  <c r="G80" i="108"/>
  <c r="G80" i="110"/>
  <c r="G80" i="103"/>
  <c r="G80" i="105"/>
  <c r="G80" i="112"/>
  <c r="G80" i="114"/>
  <c r="G80" i="116"/>
  <c r="G31" i="115"/>
  <c r="G31" i="112"/>
  <c r="G31" i="108"/>
  <c r="G31" i="99"/>
  <c r="G31" i="110"/>
  <c r="G31" i="100"/>
  <c r="G31" i="101"/>
  <c r="G31" i="105"/>
  <c r="G31" i="104"/>
  <c r="G31" i="107"/>
  <c r="G31" i="113"/>
  <c r="G31" i="111"/>
  <c r="G31" i="106"/>
  <c r="G31" i="109"/>
  <c r="G31" i="114"/>
  <c r="G31" i="116"/>
  <c r="G31" i="98"/>
  <c r="G31" i="103"/>
  <c r="G31" i="102"/>
  <c r="F65" i="104"/>
  <c r="F65" i="103"/>
  <c r="F65" i="108"/>
  <c r="F65" i="101"/>
  <c r="F65" i="102"/>
  <c r="F65" i="107"/>
  <c r="F65" i="106"/>
  <c r="F65" i="114"/>
  <c r="F65" i="115"/>
  <c r="F65" i="111"/>
  <c r="F65" i="110"/>
  <c r="F65" i="112"/>
  <c r="F65" i="113"/>
  <c r="F65" i="109"/>
  <c r="F65" i="116"/>
  <c r="F65" i="105"/>
  <c r="F65" i="98"/>
  <c r="F65" i="100"/>
  <c r="F65" i="99"/>
  <c r="G11" i="115"/>
  <c r="G11" i="112"/>
  <c r="G11" i="110"/>
  <c r="G11" i="108"/>
  <c r="G11" i="107"/>
  <c r="G11" i="106"/>
  <c r="G11" i="104"/>
  <c r="G11" i="103"/>
  <c r="G11" i="101"/>
  <c r="G11" i="102"/>
  <c r="G11" i="105"/>
  <c r="G11" i="100"/>
  <c r="G11" i="109"/>
  <c r="G11" i="114"/>
  <c r="G11" i="111"/>
  <c r="G11" i="113"/>
  <c r="G11" i="116"/>
  <c r="G11" i="99"/>
  <c r="G11" i="98"/>
  <c r="G17" i="112"/>
  <c r="G17" i="108"/>
  <c r="G17" i="107"/>
  <c r="G17" i="101"/>
  <c r="G17" i="104"/>
  <c r="G17" i="105"/>
  <c r="G17" i="100"/>
  <c r="G17" i="110"/>
  <c r="G17" i="115"/>
  <c r="G17" i="114"/>
  <c r="G17" i="116"/>
  <c r="G17" i="109"/>
  <c r="G17" i="113"/>
  <c r="G17" i="111"/>
  <c r="G17" i="106"/>
  <c r="G17" i="98"/>
  <c r="G17" i="103"/>
  <c r="G17" i="102"/>
  <c r="G17" i="99"/>
  <c r="F110" i="109"/>
  <c r="F109" i="99"/>
  <c r="F110" i="106"/>
  <c r="F110" i="110"/>
  <c r="F110" i="111"/>
  <c r="F110" i="115"/>
  <c r="F110" i="112"/>
  <c r="F110" i="108"/>
  <c r="F110" i="116"/>
  <c r="F110" i="114"/>
  <c r="F113" i="113"/>
  <c r="F113" i="107"/>
  <c r="F110" i="104"/>
  <c r="F110" i="105"/>
  <c r="F110" i="103"/>
  <c r="F109" i="98"/>
  <c r="F110" i="102"/>
  <c r="F110" i="101"/>
  <c r="F109" i="100"/>
  <c r="G24" i="110"/>
  <c r="G24" i="108"/>
  <c r="G24" i="104"/>
  <c r="G24" i="101"/>
  <c r="G24" i="106"/>
  <c r="G24" i="100"/>
  <c r="G24" i="105"/>
  <c r="G24" i="107"/>
  <c r="G24" i="112"/>
  <c r="G24" i="115"/>
  <c r="G24" i="116"/>
  <c r="G24" i="109"/>
  <c r="G24" i="111"/>
  <c r="G24" i="114"/>
  <c r="G24" i="113"/>
  <c r="G24" i="98"/>
  <c r="G24" i="103"/>
  <c r="G24" i="99"/>
  <c r="G24" i="102"/>
  <c r="G20" i="108"/>
  <c r="G20" i="107"/>
  <c r="G20" i="104"/>
  <c r="G20" i="101"/>
  <c r="G20" i="112"/>
  <c r="G20" i="110"/>
  <c r="G20" i="100"/>
  <c r="G20" i="105"/>
  <c r="G20" i="116"/>
  <c r="G20" i="114"/>
  <c r="G20" i="113"/>
  <c r="G20" i="109"/>
  <c r="G20" i="106"/>
  <c r="G20" i="115"/>
  <c r="G20" i="111"/>
  <c r="G20" i="102"/>
  <c r="G20" i="103"/>
  <c r="G20" i="99"/>
  <c r="G20" i="98"/>
  <c r="F109" i="109"/>
  <c r="F108" i="99"/>
  <c r="F109" i="110"/>
  <c r="F109" i="111"/>
  <c r="F109" i="115"/>
  <c r="F109" i="112"/>
  <c r="F109" i="108"/>
  <c r="F112" i="113"/>
  <c r="F109" i="116"/>
  <c r="F109" i="114"/>
  <c r="F112" i="107"/>
  <c r="F109" i="106"/>
  <c r="F109" i="104"/>
  <c r="F109" i="105"/>
  <c r="F109" i="103"/>
  <c r="F108" i="98"/>
  <c r="F109" i="102"/>
  <c r="F109" i="101"/>
  <c r="F108" i="100"/>
  <c r="I45" i="98"/>
  <c r="I118" i="98" s="1"/>
  <c r="I45" i="107"/>
  <c r="I122" i="107" s="1"/>
  <c r="I45" i="102"/>
  <c r="I119" i="102" s="1"/>
  <c r="G107" i="98"/>
  <c r="G108" i="105"/>
  <c r="G111" i="107"/>
  <c r="G108" i="108"/>
  <c r="G108" i="111"/>
  <c r="G107" i="100"/>
  <c r="G108" i="101"/>
  <c r="G108" i="103"/>
  <c r="G108" i="110"/>
  <c r="G108" i="102"/>
  <c r="G108" i="104"/>
  <c r="G108" i="106"/>
  <c r="G108" i="109"/>
  <c r="G108" i="112"/>
  <c r="G108" i="114"/>
  <c r="G108" i="116"/>
  <c r="G108" i="115"/>
  <c r="G111" i="113"/>
  <c r="G107" i="99"/>
  <c r="G41" i="110"/>
  <c r="G41" i="99"/>
  <c r="G41" i="105"/>
  <c r="G41" i="100"/>
  <c r="G41" i="107"/>
  <c r="G41" i="113"/>
  <c r="G41" i="114"/>
  <c r="G41" i="111"/>
  <c r="G41" i="106"/>
  <c r="G41" i="115"/>
  <c r="G41" i="112"/>
  <c r="G41" i="109"/>
  <c r="G41" i="108"/>
  <c r="G41" i="116"/>
  <c r="G41" i="102"/>
  <c r="G41" i="98"/>
  <c r="G41" i="104"/>
  <c r="G41" i="101"/>
  <c r="G41" i="103"/>
  <c r="G68" i="116"/>
  <c r="G68" i="112"/>
  <c r="G68" i="108"/>
  <c r="G68" i="107"/>
  <c r="G68" i="101"/>
  <c r="G68" i="105"/>
  <c r="G68" i="104"/>
  <c r="G68" i="103"/>
  <c r="G68" i="111"/>
  <c r="G68" i="102"/>
  <c r="G68" i="100"/>
  <c r="G68" i="106"/>
  <c r="G68" i="110"/>
  <c r="G68" i="113"/>
  <c r="G68" i="115"/>
  <c r="G68" i="114"/>
  <c r="G68" i="109"/>
  <c r="G68" i="99"/>
  <c r="G68" i="98"/>
  <c r="G106" i="110"/>
  <c r="G105" i="98"/>
  <c r="G106" i="106"/>
  <c r="G106" i="103"/>
  <c r="G106" i="111"/>
  <c r="G106" i="104"/>
  <c r="G106" i="105"/>
  <c r="G105" i="100"/>
  <c r="G109" i="107"/>
  <c r="G106" i="101"/>
  <c r="G106" i="102"/>
  <c r="G106" i="108"/>
  <c r="G106" i="116"/>
  <c r="G106" i="115"/>
  <c r="G109" i="113"/>
  <c r="G106" i="114"/>
  <c r="G106" i="109"/>
  <c r="G106" i="112"/>
  <c r="G105" i="99"/>
  <c r="G34" i="116"/>
  <c r="G34" i="105"/>
  <c r="G34" i="110"/>
  <c r="G34" i="100"/>
  <c r="G34" i="99"/>
  <c r="G34" i="106"/>
  <c r="G34" i="115"/>
  <c r="G34" i="108"/>
  <c r="G34" i="109"/>
  <c r="G34" i="114"/>
  <c r="G34" i="107"/>
  <c r="G34" i="113"/>
  <c r="G34" i="111"/>
  <c r="G34" i="112"/>
  <c r="G34" i="101"/>
  <c r="G34" i="103"/>
  <c r="G34" i="104"/>
  <c r="G34" i="102"/>
  <c r="G34" i="98"/>
  <c r="G21" i="115"/>
  <c r="G21" i="112"/>
  <c r="G21" i="110"/>
  <c r="G21" i="104"/>
  <c r="G21" i="101"/>
  <c r="G21" i="107"/>
  <c r="G21" i="108"/>
  <c r="G21" i="105"/>
  <c r="G21" i="100"/>
  <c r="G21" i="116"/>
  <c r="G21" i="113"/>
  <c r="G21" i="111"/>
  <c r="G21" i="114"/>
  <c r="G21" i="106"/>
  <c r="G21" i="109"/>
  <c r="G21" i="103"/>
  <c r="G21" i="102"/>
  <c r="G21" i="98"/>
  <c r="G21" i="99"/>
  <c r="G107" i="103"/>
  <c r="G107" i="104"/>
  <c r="G107" i="110"/>
  <c r="G106" i="100"/>
  <c r="G107" i="102"/>
  <c r="G107" i="101"/>
  <c r="G107" i="108"/>
  <c r="G106" i="98"/>
  <c r="G110" i="107"/>
  <c r="G107" i="105"/>
  <c r="G107" i="106"/>
  <c r="G107" i="109"/>
  <c r="G107" i="114"/>
  <c r="G107" i="111"/>
  <c r="G107" i="116"/>
  <c r="G107" i="112"/>
  <c r="G107" i="115"/>
  <c r="G110" i="113"/>
  <c r="G106" i="99"/>
  <c r="I45" i="103"/>
  <c r="I119" i="103" s="1"/>
  <c r="I45" i="101"/>
  <c r="I119" i="101" s="1"/>
  <c r="I45" i="112"/>
  <c r="I119" i="112" s="1"/>
  <c r="G79" i="115"/>
  <c r="G79" i="114"/>
  <c r="G79" i="113"/>
  <c r="G79" i="110"/>
  <c r="G79" i="108"/>
  <c r="G79" i="107"/>
  <c r="G79" i="106"/>
  <c r="G79" i="103"/>
  <c r="G79" i="102"/>
  <c r="G79" i="98"/>
  <c r="G79" i="101"/>
  <c r="G79" i="111"/>
  <c r="G79" i="105"/>
  <c r="G79" i="109"/>
  <c r="G79" i="99"/>
  <c r="G79" i="100"/>
  <c r="G79" i="104"/>
  <c r="G79" i="112"/>
  <c r="G79" i="116"/>
  <c r="I72" i="106"/>
  <c r="I120" i="106" s="1"/>
  <c r="G44" i="116"/>
  <c r="G44" i="105"/>
  <c r="G44" i="100"/>
  <c r="G44" i="110"/>
  <c r="G44" i="99"/>
  <c r="G44" i="115"/>
  <c r="G44" i="108"/>
  <c r="G44" i="112"/>
  <c r="G44" i="109"/>
  <c r="G44" i="114"/>
  <c r="G44" i="111"/>
  <c r="G44" i="107"/>
  <c r="G44" i="113"/>
  <c r="G44" i="106"/>
  <c r="G44" i="102"/>
  <c r="G44" i="101"/>
  <c r="G44" i="103"/>
  <c r="G44" i="104"/>
  <c r="G44" i="98"/>
  <c r="I45" i="114"/>
  <c r="I119" i="114" s="1"/>
  <c r="G10" i="115"/>
  <c r="G10" i="110"/>
  <c r="G10" i="105"/>
  <c r="G10" i="103"/>
  <c r="G10" i="104"/>
  <c r="G10" i="107"/>
  <c r="G10" i="112"/>
  <c r="G10" i="101"/>
  <c r="G10" i="106"/>
  <c r="G10" i="100"/>
  <c r="G10" i="102"/>
  <c r="G10" i="108"/>
  <c r="G10" i="113"/>
  <c r="G10" i="116"/>
  <c r="G10" i="114"/>
  <c r="G10" i="109"/>
  <c r="G10" i="111"/>
  <c r="G10" i="99"/>
  <c r="G10" i="98"/>
  <c r="G63" i="115"/>
  <c r="G63" i="114"/>
  <c r="G63" i="111"/>
  <c r="G63" i="108"/>
  <c r="G63" i="104"/>
  <c r="G63" i="103"/>
  <c r="G63" i="101"/>
  <c r="G63" i="102"/>
  <c r="G63" i="107"/>
  <c r="G63" i="100"/>
  <c r="G63" i="113"/>
  <c r="G63" i="109"/>
  <c r="G63" i="106"/>
  <c r="G63" i="116"/>
  <c r="G63" i="110"/>
  <c r="G63" i="105"/>
  <c r="G63" i="112"/>
  <c r="G63" i="99"/>
  <c r="G63" i="98"/>
  <c r="G54" i="110"/>
  <c r="G54" i="108"/>
  <c r="G54" i="107"/>
  <c r="G54" i="101"/>
  <c r="G54" i="104"/>
  <c r="G54" i="100"/>
  <c r="G54" i="98"/>
  <c r="G54" i="103"/>
  <c r="G54" i="102"/>
  <c r="G54" i="111"/>
  <c r="G54" i="99"/>
  <c r="G54" i="109"/>
  <c r="G54" i="114"/>
  <c r="G54" i="105"/>
  <c r="G54" i="106"/>
  <c r="G54" i="113"/>
  <c r="G54" i="115"/>
  <c r="G54" i="116"/>
  <c r="G54" i="112"/>
  <c r="F32" i="103"/>
  <c r="F32" i="98"/>
  <c r="F32" i="105"/>
  <c r="F32" i="110"/>
  <c r="F32" i="102"/>
  <c r="F32" i="108"/>
  <c r="F32" i="104"/>
  <c r="F32" i="101"/>
  <c r="F32" i="107"/>
  <c r="F32" i="111"/>
  <c r="F32" i="116"/>
  <c r="F32" i="115"/>
  <c r="F32" i="114"/>
  <c r="F32" i="112"/>
  <c r="F32" i="106"/>
  <c r="F32" i="113"/>
  <c r="F32" i="109"/>
  <c r="F32" i="99"/>
  <c r="F32" i="100"/>
  <c r="F16" i="111"/>
  <c r="F16" i="102"/>
  <c r="F16" i="103"/>
  <c r="F16" i="104"/>
  <c r="F16" i="107"/>
  <c r="F16" i="110"/>
  <c r="F16" i="109"/>
  <c r="F16" i="101"/>
  <c r="F16" i="105"/>
  <c r="F16" i="108"/>
  <c r="F16" i="112"/>
  <c r="F16" i="116"/>
  <c r="F16" i="113"/>
  <c r="F16" i="115"/>
  <c r="F16" i="114"/>
  <c r="F16" i="106"/>
  <c r="F16" i="99"/>
  <c r="F16" i="98"/>
  <c r="F16" i="100"/>
  <c r="G12" i="112"/>
  <c r="G12" i="104"/>
  <c r="G12" i="101"/>
  <c r="G12" i="110"/>
  <c r="G12" i="103"/>
  <c r="G12" i="108"/>
  <c r="G12" i="105"/>
  <c r="G12" i="107"/>
  <c r="G12" i="100"/>
  <c r="G12" i="102"/>
  <c r="G12" i="111"/>
  <c r="G12" i="114"/>
  <c r="G12" i="106"/>
  <c r="G12" i="113"/>
  <c r="G12" i="109"/>
  <c r="G12" i="116"/>
  <c r="G12" i="115"/>
  <c r="G12" i="99"/>
  <c r="G12" i="98"/>
  <c r="G23" i="108"/>
  <c r="G23" i="107"/>
  <c r="G23" i="105"/>
  <c r="G23" i="110"/>
  <c r="G23" i="100"/>
  <c r="G23" i="101"/>
  <c r="G23" i="104"/>
  <c r="G23" i="106"/>
  <c r="G23" i="111"/>
  <c r="G23" i="116"/>
  <c r="G23" i="109"/>
  <c r="G23" i="113"/>
  <c r="G23" i="112"/>
  <c r="G23" i="114"/>
  <c r="G23" i="115"/>
  <c r="G23" i="98"/>
  <c r="G23" i="99"/>
  <c r="G23" i="103"/>
  <c r="G23" i="102"/>
  <c r="G18" i="115"/>
  <c r="G18" i="112"/>
  <c r="G18" i="104"/>
  <c r="G18" i="101"/>
  <c r="G18" i="100"/>
  <c r="G18" i="110"/>
  <c r="G18" i="105"/>
  <c r="G18" i="108"/>
  <c r="G18" i="107"/>
  <c r="G18" i="106"/>
  <c r="G18" i="114"/>
  <c r="G18" i="109"/>
  <c r="G18" i="113"/>
  <c r="G18" i="111"/>
  <c r="G18" i="116"/>
  <c r="G18" i="102"/>
  <c r="G18" i="103"/>
  <c r="G18" i="99"/>
  <c r="G18" i="98"/>
  <c r="G30" i="104"/>
  <c r="G30" i="105"/>
  <c r="G30" i="108"/>
  <c r="G30" i="110"/>
  <c r="G30" i="112"/>
  <c r="G30" i="101"/>
  <c r="G30" i="100"/>
  <c r="G30" i="107"/>
  <c r="G30" i="113"/>
  <c r="G30" i="116"/>
  <c r="G30" i="109"/>
  <c r="G30" i="106"/>
  <c r="G30" i="111"/>
  <c r="G30" i="115"/>
  <c r="G30" i="114"/>
  <c r="G30" i="102"/>
  <c r="G30" i="98"/>
  <c r="G30" i="103"/>
  <c r="G30" i="99"/>
  <c r="I45" i="116"/>
  <c r="I119" i="116" s="1"/>
  <c r="I45" i="106"/>
  <c r="I119" i="106" s="1"/>
  <c r="G56" i="112"/>
  <c r="G56" i="108"/>
  <c r="G56" i="107"/>
  <c r="G56" i="104"/>
  <c r="G56" i="103"/>
  <c r="G56" i="102"/>
  <c r="G56" i="99"/>
  <c r="G56" i="98"/>
  <c r="G56" i="110"/>
  <c r="G56" i="100"/>
  <c r="G56" i="101"/>
  <c r="G56" i="111"/>
  <c r="G56" i="109"/>
  <c r="G56" i="105"/>
  <c r="G56" i="114"/>
  <c r="G56" i="115"/>
  <c r="G56" i="106"/>
  <c r="G56" i="113"/>
  <c r="G56" i="116"/>
  <c r="G7" i="112"/>
  <c r="G7" i="111"/>
  <c r="G7" i="107"/>
  <c r="G7" i="105"/>
  <c r="G7" i="104"/>
  <c r="G7" i="101"/>
  <c r="G7" i="103"/>
  <c r="G7" i="108"/>
  <c r="G7" i="100"/>
  <c r="G7" i="102"/>
  <c r="G7" i="110"/>
  <c r="G7" i="115"/>
  <c r="G7" i="109"/>
  <c r="G7" i="116"/>
  <c r="G7" i="106"/>
  <c r="G7" i="113"/>
  <c r="G7" i="114"/>
  <c r="G7" i="98"/>
  <c r="G7" i="99"/>
  <c r="G51" i="109"/>
  <c r="G51" i="108"/>
  <c r="G51" i="101"/>
  <c r="G51" i="103"/>
  <c r="G51" i="102"/>
  <c r="G51" i="98"/>
  <c r="G51" i="110"/>
  <c r="G51" i="107"/>
  <c r="G51" i="100"/>
  <c r="G51" i="111"/>
  <c r="G51" i="104"/>
  <c r="G51" i="99"/>
  <c r="G51" i="112"/>
  <c r="G51" i="113"/>
  <c r="G51" i="115"/>
  <c r="G51" i="105"/>
  <c r="G51" i="116"/>
  <c r="G51" i="106"/>
  <c r="G51" i="114"/>
  <c r="G40" i="110"/>
  <c r="G40" i="105"/>
  <c r="G40" i="101"/>
  <c r="G40" i="99"/>
  <c r="G40" i="107"/>
  <c r="G40" i="104"/>
  <c r="G40" i="100"/>
  <c r="G40" i="106"/>
  <c r="G40" i="108"/>
  <c r="G40" i="112"/>
  <c r="G40" i="115"/>
  <c r="G40" i="114"/>
  <c r="G40" i="113"/>
  <c r="G40" i="109"/>
  <c r="G40" i="116"/>
  <c r="G40" i="111"/>
  <c r="G40" i="103"/>
  <c r="G40" i="102"/>
  <c r="G40" i="98"/>
  <c r="F66" i="109"/>
  <c r="F66" i="99"/>
  <c r="F66" i="98"/>
  <c r="F66" i="108"/>
  <c r="F66" i="110"/>
  <c r="F66" i="112"/>
  <c r="F66" i="102"/>
  <c r="F66" i="103"/>
  <c r="F66" i="111"/>
  <c r="F66" i="107"/>
  <c r="F66" i="106"/>
  <c r="F66" i="104"/>
  <c r="F66" i="101"/>
  <c r="F66" i="113"/>
  <c r="F66" i="114"/>
  <c r="F66" i="115"/>
  <c r="F66" i="116"/>
  <c r="F66" i="105"/>
  <c r="F66" i="100"/>
  <c r="I45" i="113"/>
  <c r="I122" i="113" s="1"/>
  <c r="G37" i="112"/>
  <c r="G37" i="110"/>
  <c r="G37" i="108"/>
  <c r="G37" i="104"/>
  <c r="G37" i="101"/>
  <c r="G37" i="105"/>
  <c r="G37" i="100"/>
  <c r="G37" i="107"/>
  <c r="G37" i="114"/>
  <c r="G37" i="109"/>
  <c r="G37" i="115"/>
  <c r="G37" i="113"/>
  <c r="G37" i="106"/>
  <c r="G37" i="111"/>
  <c r="G37" i="116"/>
  <c r="G37" i="99"/>
  <c r="G37" i="103"/>
  <c r="G37" i="102"/>
  <c r="G37" i="98"/>
  <c r="G48" i="116"/>
  <c r="G48" i="111"/>
  <c r="G48" i="108"/>
  <c r="G48" i="107"/>
  <c r="G48" i="103"/>
  <c r="G48" i="102"/>
  <c r="G48" i="101"/>
  <c r="G48" i="100"/>
  <c r="G48" i="112"/>
  <c r="G48" i="98"/>
  <c r="G48" i="109"/>
  <c r="G48" i="99"/>
  <c r="G48" i="104"/>
  <c r="G48" i="110"/>
  <c r="G48" i="106"/>
  <c r="G48" i="114"/>
  <c r="G48" i="105"/>
  <c r="G48" i="113"/>
  <c r="G48" i="115"/>
  <c r="G29" i="115"/>
  <c r="G29" i="110"/>
  <c r="G29" i="108"/>
  <c r="G29" i="104"/>
  <c r="G29" i="101"/>
  <c r="G29" i="100"/>
  <c r="G29" i="106"/>
  <c r="G29" i="112"/>
  <c r="G29" i="107"/>
  <c r="G29" i="105"/>
  <c r="G29" i="113"/>
  <c r="G29" i="111"/>
  <c r="G29" i="114"/>
  <c r="G29" i="116"/>
  <c r="G29" i="109"/>
  <c r="G29" i="98"/>
  <c r="G29" i="99"/>
  <c r="G29" i="103"/>
  <c r="G29" i="102"/>
  <c r="G26" i="108"/>
  <c r="G26" i="100"/>
  <c r="G26" i="101"/>
  <c r="G26" i="104"/>
  <c r="G26" i="110"/>
  <c r="G26" i="105"/>
  <c r="G26" i="112"/>
  <c r="G26" i="107"/>
  <c r="G26" i="116"/>
  <c r="G26" i="111"/>
  <c r="G26" i="109"/>
  <c r="G26" i="114"/>
  <c r="G26" i="106"/>
  <c r="G26" i="115"/>
  <c r="G26" i="113"/>
  <c r="G26" i="103"/>
  <c r="G26" i="102"/>
  <c r="G26" i="99"/>
  <c r="G26" i="98"/>
  <c r="G43" i="116"/>
  <c r="G43" i="110"/>
  <c r="G43" i="106"/>
  <c r="G43" i="105"/>
  <c r="G43" i="99"/>
  <c r="G43" i="100"/>
  <c r="G43" i="113"/>
  <c r="G43" i="115"/>
  <c r="G43" i="112"/>
  <c r="G43" i="108"/>
  <c r="G43" i="107"/>
  <c r="G43" i="114"/>
  <c r="G43" i="111"/>
  <c r="G43" i="109"/>
  <c r="G43" i="101"/>
  <c r="G43" i="103"/>
  <c r="G43" i="102"/>
  <c r="G43" i="98"/>
  <c r="G43" i="104"/>
  <c r="G15" i="112"/>
  <c r="G15" i="107"/>
  <c r="G15" i="104"/>
  <c r="G15" i="101"/>
  <c r="G15" i="105"/>
  <c r="G15" i="108"/>
  <c r="G15" i="110"/>
  <c r="G15" i="106"/>
  <c r="G15" i="100"/>
  <c r="G15" i="114"/>
  <c r="G15" i="113"/>
  <c r="G15" i="115"/>
  <c r="G15" i="111"/>
  <c r="G15" i="116"/>
  <c r="G15" i="109"/>
  <c r="G15" i="98"/>
  <c r="G15" i="99"/>
  <c r="G15" i="103"/>
  <c r="G15" i="102"/>
  <c r="I45" i="115"/>
  <c r="I119" i="115" s="1"/>
  <c r="I45" i="100"/>
  <c r="I118" i="100" s="1"/>
  <c r="G38" i="40"/>
  <c r="G77" i="40"/>
  <c r="G37" i="40"/>
  <c r="G8" i="40"/>
  <c r="F33" i="40"/>
  <c r="F16" i="40"/>
  <c r="G11" i="40"/>
  <c r="G12" i="40"/>
  <c r="G17" i="40"/>
  <c r="G18" i="40"/>
  <c r="G76" i="40"/>
  <c r="I3" i="96"/>
  <c r="I111" i="40"/>
  <c r="I122" i="40" s="1"/>
  <c r="B5" i="96" s="1"/>
  <c r="G107" i="40"/>
  <c r="G59" i="40"/>
  <c r="G29" i="40"/>
  <c r="D5" i="96"/>
  <c r="G42" i="40"/>
  <c r="G25" i="40"/>
  <c r="G26" i="40"/>
  <c r="F109" i="1"/>
  <c r="F109" i="40"/>
  <c r="G60" i="40"/>
  <c r="G78" i="40"/>
  <c r="G79" i="40"/>
  <c r="G9" i="40"/>
  <c r="G40" i="40"/>
  <c r="G67" i="40"/>
  <c r="G34" i="40"/>
  <c r="G23" i="40"/>
  <c r="G24" i="40"/>
  <c r="G106" i="40"/>
  <c r="G19" i="40"/>
  <c r="G41" i="40"/>
  <c r="G68" i="40"/>
  <c r="G69" i="40"/>
  <c r="G39" i="40"/>
  <c r="G10" i="40"/>
  <c r="G57" i="40"/>
  <c r="G63" i="40"/>
  <c r="G80" i="40"/>
  <c r="G31" i="40"/>
  <c r="F32" i="40"/>
  <c r="F65" i="40"/>
  <c r="F65" i="1"/>
  <c r="F66" i="40"/>
  <c r="G27" i="40"/>
  <c r="G44" i="40"/>
  <c r="G21" i="40"/>
  <c r="G22" i="40"/>
  <c r="G43" i="40"/>
  <c r="G15" i="40"/>
  <c r="G30" i="40"/>
  <c r="G20" i="40"/>
  <c r="F5" i="96"/>
  <c r="F108" i="1"/>
  <c r="F108" i="40"/>
  <c r="I40" i="24"/>
  <c r="I41" i="24" s="1"/>
  <c r="I42" i="24" s="1"/>
  <c r="G51" i="40"/>
  <c r="G7" i="40"/>
  <c r="G52" i="40"/>
  <c r="G56" i="40"/>
  <c r="G50" i="40"/>
  <c r="G75" i="40"/>
  <c r="G55" i="40"/>
  <c r="G48" i="40"/>
  <c r="G54" i="40"/>
  <c r="G53" i="40"/>
  <c r="G105" i="40"/>
  <c r="G49" i="40"/>
  <c r="F33" i="1"/>
  <c r="F32" i="1"/>
  <c r="F64" i="1"/>
  <c r="I124" i="109" l="1"/>
  <c r="I123" i="98"/>
  <c r="I124" i="114"/>
  <c r="I124" i="112"/>
  <c r="I124" i="103"/>
  <c r="I124" i="102"/>
  <c r="I124" i="101"/>
  <c r="I115" i="112"/>
  <c r="I124" i="106"/>
  <c r="I115" i="101"/>
  <c r="I114" i="100"/>
  <c r="I114" i="98"/>
  <c r="I115" i="104"/>
  <c r="I118" i="113"/>
  <c r="I114" i="99"/>
  <c r="I115" i="108"/>
  <c r="I115" i="114"/>
  <c r="I115" i="105"/>
  <c r="I115" i="109"/>
  <c r="G33" i="115"/>
  <c r="G33" i="112"/>
  <c r="G33" i="110"/>
  <c r="G33" i="107"/>
  <c r="G33" i="106"/>
  <c r="G33" i="104"/>
  <c r="G33" i="99"/>
  <c r="G33" i="100"/>
  <c r="G33" i="101"/>
  <c r="G33" i="105"/>
  <c r="G33" i="108"/>
  <c r="G33" i="109"/>
  <c r="G33" i="114"/>
  <c r="G33" i="113"/>
  <c r="G33" i="116"/>
  <c r="G33" i="111"/>
  <c r="G33" i="103"/>
  <c r="G33" i="102"/>
  <c r="G33" i="98"/>
  <c r="I124" i="115"/>
  <c r="G108" i="100"/>
  <c r="G109" i="108"/>
  <c r="G109" i="103"/>
  <c r="G109" i="105"/>
  <c r="G109" i="106"/>
  <c r="G109" i="112"/>
  <c r="G109" i="110"/>
  <c r="G112" i="107"/>
  <c r="G108" i="98"/>
  <c r="G109" i="102"/>
  <c r="G109" i="104"/>
  <c r="G109" i="111"/>
  <c r="G109" i="101"/>
  <c r="G112" i="113"/>
  <c r="G109" i="115"/>
  <c r="G109" i="114"/>
  <c r="G109" i="116"/>
  <c r="G109" i="109"/>
  <c r="G108" i="99"/>
  <c r="G16" i="110"/>
  <c r="G16" i="105"/>
  <c r="G16" i="104"/>
  <c r="G16" i="101"/>
  <c r="G16" i="108"/>
  <c r="G16" i="107"/>
  <c r="G16" i="100"/>
  <c r="G16" i="112"/>
  <c r="G16" i="116"/>
  <c r="G16" i="109"/>
  <c r="G16" i="114"/>
  <c r="G16" i="115"/>
  <c r="G16" i="111"/>
  <c r="G16" i="113"/>
  <c r="G16" i="106"/>
  <c r="G16" i="99"/>
  <c r="G16" i="102"/>
  <c r="G16" i="103"/>
  <c r="G16" i="98"/>
  <c r="I115" i="106"/>
  <c r="I124" i="108"/>
  <c r="I124" i="104"/>
  <c r="I127" i="113"/>
  <c r="I115" i="116"/>
  <c r="I123" i="99"/>
  <c r="I124" i="116"/>
  <c r="G66" i="116"/>
  <c r="G66" i="114"/>
  <c r="G66" i="111"/>
  <c r="G66" i="108"/>
  <c r="G66" i="107"/>
  <c r="G66" i="104"/>
  <c r="G66" i="101"/>
  <c r="G66" i="102"/>
  <c r="G66" i="103"/>
  <c r="G66" i="112"/>
  <c r="G66" i="100"/>
  <c r="G66" i="105"/>
  <c r="G66" i="110"/>
  <c r="G66" i="113"/>
  <c r="G66" i="109"/>
  <c r="G66" i="106"/>
  <c r="G66" i="115"/>
  <c r="G66" i="98"/>
  <c r="G66" i="99"/>
  <c r="I124" i="110"/>
  <c r="I124" i="105"/>
  <c r="G65" i="112"/>
  <c r="G65" i="104"/>
  <c r="G65" i="101"/>
  <c r="G65" i="100"/>
  <c r="G65" i="107"/>
  <c r="G65" i="111"/>
  <c r="G65" i="105"/>
  <c r="G65" i="103"/>
  <c r="G65" i="108"/>
  <c r="G65" i="102"/>
  <c r="G65" i="110"/>
  <c r="G65" i="116"/>
  <c r="G65" i="114"/>
  <c r="G65" i="113"/>
  <c r="G65" i="109"/>
  <c r="G65" i="106"/>
  <c r="G65" i="115"/>
  <c r="G65" i="99"/>
  <c r="G65" i="98"/>
  <c r="G109" i="100"/>
  <c r="G110" i="102"/>
  <c r="G110" i="104"/>
  <c r="G110" i="108"/>
  <c r="G110" i="111"/>
  <c r="G110" i="103"/>
  <c r="G110" i="106"/>
  <c r="G113" i="107"/>
  <c r="G110" i="110"/>
  <c r="G110" i="112"/>
  <c r="G110" i="101"/>
  <c r="G109" i="98"/>
  <c r="G110" i="105"/>
  <c r="G110" i="114"/>
  <c r="G113" i="113"/>
  <c r="G110" i="109"/>
  <c r="G110" i="115"/>
  <c r="G110" i="116"/>
  <c r="G109" i="99"/>
  <c r="I123" i="100"/>
  <c r="I115" i="103"/>
  <c r="I115" i="102"/>
  <c r="I118" i="107"/>
  <c r="I115" i="110"/>
  <c r="I115" i="111"/>
  <c r="G32" i="116"/>
  <c r="G32" i="115"/>
  <c r="G32" i="108"/>
  <c r="G32" i="105"/>
  <c r="G32" i="104"/>
  <c r="G32" i="101"/>
  <c r="G32" i="107"/>
  <c r="G32" i="100"/>
  <c r="G32" i="110"/>
  <c r="G32" i="99"/>
  <c r="G32" i="106"/>
  <c r="G32" i="113"/>
  <c r="G32" i="114"/>
  <c r="G32" i="109"/>
  <c r="G32" i="111"/>
  <c r="G32" i="112"/>
  <c r="G32" i="103"/>
  <c r="G32" i="102"/>
  <c r="G32" i="98"/>
  <c r="I115" i="115"/>
  <c r="I127" i="107"/>
  <c r="I124" i="111"/>
  <c r="G33" i="40"/>
  <c r="J3" i="96"/>
  <c r="F2" i="96"/>
  <c r="D3" i="96"/>
  <c r="K2" i="96"/>
  <c r="D2" i="96"/>
  <c r="G108" i="40"/>
  <c r="G3" i="96"/>
  <c r="E3" i="96"/>
  <c r="F3" i="96"/>
  <c r="K5" i="96"/>
  <c r="G2" i="96"/>
  <c r="G65" i="40"/>
  <c r="G32" i="40"/>
  <c r="G5" i="96"/>
  <c r="K3" i="96"/>
  <c r="I2" i="96"/>
  <c r="E2" i="96"/>
  <c r="I5" i="96"/>
  <c r="H3" i="96"/>
  <c r="C2" i="96"/>
  <c r="E5" i="96"/>
  <c r="C3" i="96"/>
  <c r="J2" i="96"/>
  <c r="J5" i="96"/>
  <c r="G16" i="40"/>
  <c r="G66" i="40"/>
  <c r="C5" i="96"/>
  <c r="G109" i="40"/>
  <c r="H5" i="96"/>
  <c r="H2" i="96"/>
  <c r="I118" i="40"/>
  <c r="I114" i="40"/>
  <c r="I43" i="24"/>
  <c r="I125" i="109" l="1"/>
  <c r="I126" i="109" s="1"/>
  <c r="I125" i="114"/>
  <c r="I126" i="114" s="1"/>
  <c r="I124" i="98"/>
  <c r="I125" i="98" s="1"/>
  <c r="I125" i="112"/>
  <c r="I126" i="112" s="1"/>
  <c r="I125" i="103"/>
  <c r="I126" i="103" s="1"/>
  <c r="I125" i="102"/>
  <c r="I126" i="102" s="1"/>
  <c r="I125" i="101"/>
  <c r="I126" i="101" s="1"/>
  <c r="I125" i="106"/>
  <c r="I126" i="106" s="1"/>
  <c r="I125" i="108"/>
  <c r="I126" i="108" s="1"/>
  <c r="I125" i="110"/>
  <c r="I126" i="110" s="1"/>
  <c r="I128" i="113"/>
  <c r="I129" i="113" s="1"/>
  <c r="I125" i="115"/>
  <c r="I126" i="115" s="1"/>
  <c r="I124" i="99"/>
  <c r="I125" i="99" s="1"/>
  <c r="I125" i="105"/>
  <c r="I126" i="105" s="1"/>
  <c r="I124" i="100"/>
  <c r="I125" i="100" s="1"/>
  <c r="I125" i="116"/>
  <c r="I126" i="116" s="1"/>
  <c r="I125" i="111"/>
  <c r="I126" i="111" s="1"/>
  <c r="I125" i="104"/>
  <c r="I126" i="104" s="1"/>
  <c r="I128" i="107"/>
  <c r="I129" i="107" s="1"/>
  <c r="L5" i="96"/>
  <c r="L3" i="96"/>
  <c r="I123" i="40"/>
  <c r="B2" i="96"/>
  <c r="L2" i="96" s="1"/>
  <c r="I124" i="40" l="1"/>
  <c r="I125" i="40" s="1"/>
  <c r="E146" i="1"/>
  <c r="F146" i="1" s="1"/>
  <c r="E147" i="1" l="1"/>
  <c r="F147" i="1" s="1"/>
</calcChain>
</file>

<file path=xl/sharedStrings.xml><?xml version="1.0" encoding="utf-8"?>
<sst xmlns="http://schemas.openxmlformats.org/spreadsheetml/2006/main" count="1455" uniqueCount="476">
  <si>
    <t>i qualsevol altre que sigui necessari per a la correcte execució de les unitats d'obra.</t>
  </si>
  <si>
    <t>NOTA:</t>
  </si>
  <si>
    <t>PA</t>
  </si>
  <si>
    <t>SS-01</t>
  </si>
  <si>
    <t>SEGURETAT I SALUT</t>
  </si>
  <si>
    <t>PAJ</t>
  </si>
  <si>
    <t>UT</t>
  </si>
  <si>
    <t>FORMACIÓ. SESSIONS DE DUES HORES APROXIMADAMENT DE DURADA, EN LES DEPENDÈNCIES MUNICIPALS.</t>
  </si>
  <si>
    <t>V-004</t>
  </si>
  <si>
    <t>V-001</t>
  </si>
  <si>
    <t>CONFIGURACIÓ, PROVES, POSADA EN OPERACIÓ, FORMACIÓ I DOCUMENTACIÓ</t>
  </si>
  <si>
    <t>SERVEI DE PROGRAMACIÓ (TÈCNIC PROGRAMADOR - DESENVOLUPADOR DE SOFTWARE) PER REALITZAR MILLORES O IMPLANTAR NOVES FUNCIONALITATS EN LA PLATAFORMA.</t>
  </si>
  <si>
    <t>H</t>
  </si>
  <si>
    <t>P-003</t>
  </si>
  <si>
    <t>SERVEI DE SUPORT TELEFÒNIC EN HORARI LABORAL PER CONSULTES I ASSISTÈNCIA TÈCNICA REMOTA, DURANT TOT EL PERÍODE DE GARANTIA.</t>
  </si>
  <si>
    <t>P-002</t>
  </si>
  <si>
    <t>P-001</t>
  </si>
  <si>
    <t>PLATAFORMA GESTIÓ I CONTROL</t>
  </si>
  <si>
    <t xml:space="preserve">CONFIGURACIÓ DELS EQUIPAMENTS DEL SISTEMA (SERVIDORS, SISTEMA BACKUPS, FIREWALL, …), PROVES I POSADA EN MARXA. </t>
  </si>
  <si>
    <t>CABLEJATS DE COMUNICACIONS DE TOTS ELS EQUIPAMENTS DEL SISTEMA, INCLÚS INTERCONNEXIÓ AMB EQUIPS COMUNICACIONS I AMB ESTACIONS DE TREBALL (TIPUS FUETONS DE MONOMODE FO I UTP RJ45 CAT6A, INCLÚS CONNECTORS I ENFRONTADORS DE FO I RJ45, I SIMILARS) I D'ALIMENTACIÓ ELÈCTRICA, INCLÚS FONTS ALIMENTACIÓ I QUALSEVOL ALTRE MATERIAL NECESSARI PER A LA CORRECTA INSTAL·LACIÓ I CONNEXIÓ DE TOTS ELS EQUIPAMENTS.</t>
  </si>
  <si>
    <t>SUBMINISTRAMENT l INSTAL·LACIÓ DE CANVIADOR DE MEDI TIPUS SFP (FIBRA ÒPTICA MONOMODE). CONVERTIDOR DE MEDI NECESSARI PER TRANSFORMAR LA SENYAL ÒPTICA A ELÈCTRICA FO/ ETHERNET/ 422/ 485/ 422, MODEL RAISECOM L2 DIN·RAIL S1503i-AC O EQUIVALENT, INCLÒS EL SFP BIFIBRA LC/PC, AMB 1 PORT 100/1000M BASE-X SFP + 2 PORTS 10/100/1000M BX.</t>
  </si>
  <si>
    <t>INSTAL·LACIÓ I CONFIGURACIÓ DE SWITCH DE COMUNICACIÓ PER SISTEMA DE  VISIÓ ARTIFICIAL, DE NIVELL 3 GESTIONABLE, COMPATIBLE AMB EL SISTEMA DE COMUNICACIONS DE L'AJUNTAMENT.</t>
  </si>
  <si>
    <t>SUBMINISTRAMENT DE SWITCH DE NIVELL 3 GESTIONABLE DE COMUNICACIÓ DE CENTRE DE CONTROL, 2 PORTS ÒTICS I 24 PORTS ETHERNET, D'ALTES PRESTACIONS I COMPATIBLE AMB EL SISTEMA ACTUAL.</t>
  </si>
  <si>
    <t>INSTAL·LACIÓ DE FIREWALL.</t>
  </si>
  <si>
    <t>SUBMINISTRAMENT FIREWALL FORTIGATE 100D FG-100D-BDL, O 100% EQUIVALENT, I TOTS ELS COMPONENTS, FONTS D'ALIMENTACIÓ, ADAPTADORS I PETIT MATERIAL NECESSARI PER LA CORRECTE INSTAL·LACIÓ I FUNCIONAMENT.</t>
  </si>
  <si>
    <t>INSTAL·LACIÓ D'UNITAT DE BACKUPS D'ALTA DISPONIBILITAT</t>
  </si>
  <si>
    <t>INSTAL·LACIÓ DE MONITOR SERVIDORS KVM.</t>
  </si>
  <si>
    <t>SUBMINISTRAMENT DE MONITOR SERVIDORS KVM 19" HPE LCD8500 1U US RACKMOUNT CONSOLE KIT, O 100% EQUIVALENT, I TOTS ELS COMPONENTS, FONTS D'ALIMENTACIÓ, ADAPTADORS I PETIT MATERIAL NECESSARI PER LA CORRECTE INSTAL·LACIÓ I FUNCIONAMENT.</t>
  </si>
  <si>
    <t>INSTAL·LACIÓ DE SERVIDOR DE CENTRE DE CONTROL, COMPATIBLE AMB EL SISTEMA ACTUAL.</t>
  </si>
  <si>
    <t>ARMARI RACK. SUBMINISTRAMENT, PREPARACIÓ, MANIPULACIÓ I INSTAL·LACIÓ D'ARMARI DE COMUNICACIONS TIPUS RACK DE 19" DE DIMENSIONS 800 MM AMPLE X 900 MM FONS X 42U D'ALTURA (APROX. 2M ALTURA). SERÀ METÀL·LIC, AMB PORTA DAVANTERA DE VIDRE, PORTA POSTERIOR ENREIXADA, PANELLS LATERALS, SUPERIOR DE REIXETA I INFERIOR DESMUNTABLES AMB SISTEMES DE TANCAMENT, AMB TOTES LES PORTES AMB PANY AMB CLAU. INCLOU REPLANTEIG PREVI, MUNTATGE SEGONS PRESCRIPCIONS FABRICANT, FIXACIÓ AL LLOC INDICAT, ETIQUETAT I PETIT MATERIAL. TAMBÉ INCLOU 2 REGLETES DE 6 ENDOLLS TIPUS SCHUKO I PASSA FILS VERTICALS I HORITZONTALS I PATCH PANNEL DE CONNECTORS RJ45</t>
  </si>
  <si>
    <t>EQUIPAMENT CENTRE DE CONTROL</t>
  </si>
  <si>
    <t>INSTAL·LACIÓ DE PAL METÀL·LIC PER SUPORTACIÓ DE SENYALITZACIÓ VERTICAL, SEGONS NORMATIVA AJUNTAMENT, INCLOSOS TREBALLS D'OBRA CIVIL NECESSARIS.</t>
  </si>
  <si>
    <t>S-006</t>
  </si>
  <si>
    <t>SUBMINISTRAMENT DE PAL METÀL·LIC PER SUPORTACIÓ DE SENYALITZACIÓ VERTICAL, SEGONS NORMATIVA AJUNTAMENT.</t>
  </si>
  <si>
    <t>S-005</t>
  </si>
  <si>
    <t>S-004</t>
  </si>
  <si>
    <t>S-003</t>
  </si>
  <si>
    <t>SUBMINISTRAMENT DE SENYAL INFORMATIU DE ZONA VIDEOVIGILADA. SENYAL D´ACER GALVANITZAT REFLECTANT DE NIVELL 2 DE 1,8 MM DE GRUIX, DE DIMENSIONS 90x60 CM SEGONS NORMES. INCLÒS ELEMENTS DE SUSTENTACIÓ I FIXACIÓ.</t>
  </si>
  <si>
    <t>S-002</t>
  </si>
  <si>
    <t>SUBMINISTRAMENT DE SENYAL DE "CONTROL FOTOGRÀFIC". SENYAL D´ACER GALVANITZAT REFLECTANT DE NIVELL 2 DE 1,8 MM DE GRUIX, DE DIÀMETRE 60 CM SEGONS NORMES. INCLÒS ELEMENTS DE SUSTENTACIÓ I FIXACIÓ.</t>
  </si>
  <si>
    <t>S-001</t>
  </si>
  <si>
    <t>SENYALITZACIÓ</t>
  </si>
  <si>
    <t>OBTURACIÓ DE TUBULAR AMB CABLES EXISTENTS.</t>
  </si>
  <si>
    <t>INSTAL·LACIÓ DE CABLE DE CONDUCTOR DE COURE EPTAFILAR NU, DE SECCIÓ 1x35 mm2.</t>
  </si>
  <si>
    <t>ML</t>
  </si>
  <si>
    <t>SUBMINISTRAMENT DE CABLE DE CONDUCTOR DE COURE EPTAFILAR NU, DE SECCIÓ 1x35 mm2.</t>
  </si>
  <si>
    <t>INSTAL·LACIÓ DE CABLE DE CONDUCTOR DE COURE AMB AÏLLAMENT DE PLÀSTIC, DE SECCIÓ 1x6 mm2 PER PRESES DE TERRA.</t>
  </si>
  <si>
    <t>O-023</t>
  </si>
  <si>
    <t>SUBMINISTRAMENT DE CABLE DE CONDUCTOR DE COURE AMB AÏLLAMENT DE PLÀSTIC, DE SECCIÓ 1x6 mm2 PER PRESES DE TERRA.</t>
  </si>
  <si>
    <t>O-022</t>
  </si>
  <si>
    <t>INSTAL·LACIÓ PLACA DE PRESA DE TERRA DE 500 x 500 x 3 mm I ACCESSORIS CONNEXIÓ, EN PERICÓ DE REGISTRE. INCLOSA OBRA CIVIL NECESSÀRIA.</t>
  </si>
  <si>
    <t>O-021</t>
  </si>
  <si>
    <t>SUBMINISTRAMENT PLACA DE PRESA DE TERRA DE 500 x 500 x 3 mm I ACCESSORIS CONNEXIÓ.</t>
  </si>
  <si>
    <t>O-020</t>
  </si>
  <si>
    <t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t>
  </si>
  <si>
    <t>M2</t>
  </si>
  <si>
    <t>O-019</t>
  </si>
  <si>
    <t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t>
  </si>
  <si>
    <t>O-018</t>
  </si>
  <si>
    <t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t>
  </si>
  <si>
    <t>O-017</t>
  </si>
  <si>
    <t>SUPLEMENT PER REALITZACIÓ DE CANALITZACIÓ EN CALÇADA EN FESTIU.</t>
  </si>
  <si>
    <t>O-016</t>
  </si>
  <si>
    <t>O-015</t>
  </si>
  <si>
    <t>O-014</t>
  </si>
  <si>
    <t>O-013</t>
  </si>
  <si>
    <t>COMPROVACIÓ I MANDRINATGE DE CANALITZACIÓ EXISTENT DEIXANT PASSAT FIL GUIA.</t>
  </si>
  <si>
    <t>O-012</t>
  </si>
  <si>
    <t>INTERCEPTAR CANALITZACIÓ EXISTENT / EMBOCADURA PERICÓ EXISTENT.</t>
  </si>
  <si>
    <t>O-011</t>
  </si>
  <si>
    <t>O-010</t>
  </si>
  <si>
    <t>O-009</t>
  </si>
  <si>
    <t>O-008</t>
  </si>
  <si>
    <t>REPARACIÓ D'ESTRUCTURA INTERIOR DE PERICÓ EXISTENT DE 60 x 60 cm, AMB ADEQUACIÓ DE PARETS I LLISCAT. TOTALMENT EXECUTAT.</t>
  </si>
  <si>
    <t>O-007</t>
  </si>
  <si>
    <t>SUBMINISTRAMENT TAPA DE FERRO FOS DE 60 x 60 cm PER INSTAL·LACIÓ EN VORERA, AMB INSCRIPCIÓ.</t>
  </si>
  <si>
    <t>O-006</t>
  </si>
  <si>
    <t>SUBMINISTRAMENT MARC DE FERRO FOS DE 60 x 60 cm PER INSTAL·LACIÓ EN VORERA, AMB INSCRIPCIÓ.</t>
  </si>
  <si>
    <t>O-005</t>
  </si>
  <si>
    <t>PERICÓ DE 60 x 60 cm. PREFABRICAT DE FORMIGÓ O CONSTRUÏT AMB MAONS GERO I FONS DEL MATEIX MATERIAL REBENT EL MARC I LA TAPA CORRESPONENT, SENSE INCLOURE AQUESTS. INCLOU DEMOLICIÓ PAVIMENT, EXCAVACIÓ I POSTERIOR REPOSICIÓ. TOTALMENT EXECUTAT.</t>
  </si>
  <si>
    <t>O-004</t>
  </si>
  <si>
    <t>FONAMENT DE FORMIGÓ PER A COLUMNA 4000, AMB DOSIFICACIÓ DE 250 KG/m3, MITJANÇANT UN DAU DE 50 cm. DE COSTAT I 60 cm. DE PROFUNDITAT, INCLÒS COLZE DE CONNEXIÓ AMB TUBULAR. INCLOU DEMOLICIÓ PAVIMENT, EXCAVACIÓ I POSTERIOR REPOSICIÓ. TOTALMENT EXECUTAT.</t>
  </si>
  <si>
    <t>O-003</t>
  </si>
  <si>
    <t>O-002</t>
  </si>
  <si>
    <t>O-001</t>
  </si>
  <si>
    <t>OBRA CIVIL</t>
  </si>
  <si>
    <t>LLICÈNCIA OCR TIPUS FREEFLOW PER A RECONEIXEMENT DE MATRÍCULES DE VEHICLES PER A QUALSEVOL VELOCITAT. PREU LLICÈNCIA PER CÀMERA.</t>
  </si>
  <si>
    <t>SENYALITZACIÓ ESPECIAL OBRES, TALLS DE CARRIL I SIMILARS, NECESSARIS PER A TOTES LES FEINES A FER EN EL PUNT DE CONTROL (REPLANTEIG, INSTAL·LACIÓ, AJUSTOS, POSADA EN MARXA, ...). INCLOU TRAMITACIÓ PERMISOS I GESTIONS DAVANT ORGANISMES I ADMINISTRACIONS.</t>
  </si>
  <si>
    <t>SUBMINISTRAMENT I INSTAL·LACIÓ DE FUETÓ DE FO MONOMODE FINS A 2 m, INCLÚS CONNECTORS. SEGONS ESPECIFICACIONS AJUNTAMENT.</t>
  </si>
  <si>
    <t>SUBMINISTRAMENT I INSTAL·LACIÓ DE PIGTAIL DE FO MONOMODE FINS A 2 m, INCLÚS FUSIÓ I CONNECTOR. SEGONS ESPECIFICACIONS AJUNTMENT.</t>
  </si>
  <si>
    <t xml:space="preserve">DESMUNTATGE DE COLUMNA DE SEMÀFORS, INCLÒS EL TRANSPORT A NOVA UBICACIÓ O MAGATZEM. INCLOSOS ELEMENTS SEMAFÒRICS I CABLEJATS. </t>
  </si>
  <si>
    <t>INSTAL·LACIÓ DE COLUMNA MODEL SEMÀFORS, METÀL·LICA DE 4 m ALÇADA LLIURE I 100 mm DE DIÀMETRE, AMB O SENSE PLETINA D'ANCORATGE INCLOSOS PERNS ANCORATGE O FIXACIONS.</t>
  </si>
  <si>
    <t>E-038</t>
  </si>
  <si>
    <t>SUBMINISTRAMENT DE COLUMNA MODEL SEMÀFORS, METÀL·LICA DE 4 m ALÇADA LLIURE I 100 mm DE DIÀMETRE, AMB O SENSE PLETINA D'ANCORATGE INCLOSOS PERNS ANCORATGE O FIXACIONS.</t>
  </si>
  <si>
    <t>E-037</t>
  </si>
  <si>
    <t>E-036</t>
  </si>
  <si>
    <t>INSTAL·LACIÓ DE PUNTA PER BÀCUL, FINS A 2,5 m DE LLARGADA.</t>
  </si>
  <si>
    <t>E-035</t>
  </si>
  <si>
    <t>SUBMINISTRAMENT DE PUNTA PER BÀCUL, FINS A 2,5 m DE LLARGADA.</t>
  </si>
  <si>
    <t>E-034</t>
  </si>
  <si>
    <t>E-033</t>
  </si>
  <si>
    <t>E-032</t>
  </si>
  <si>
    <t>E-031</t>
  </si>
  <si>
    <t>E-030</t>
  </si>
  <si>
    <t>E-029</t>
  </si>
  <si>
    <t>E-028</t>
  </si>
  <si>
    <t>E-027</t>
  </si>
  <si>
    <t>E-026</t>
  </si>
  <si>
    <t>E-025</t>
  </si>
  <si>
    <t>E-024</t>
  </si>
  <si>
    <t>INSTAL·LACIÓ DE CONVERSOR DE SENYAL DE COMUNICACIONS D'ELÈCTRIC A ÒPTIC, COMPATIBLE AMB LA XARXA DE COMUNICACIONS MUNICIPAL, AMB 1 PORT FO I 1 PORT RJ45, E/O 1FX/1TX.</t>
  </si>
  <si>
    <t>E-023</t>
  </si>
  <si>
    <t>SUBMINISTRAMENT DE CONVERSOR DE SENYAL DE COMUNICACIONS D'ELÈCTRIC A ÒPTIC, COMPATIBLE AMB LA XARXA DE COMUNICACIONS MUNICIPAL, AMB 1 PORT FO I 1 PORT RJ45, E/O 1FX/1TX.</t>
  </si>
  <si>
    <t>E-022</t>
  </si>
  <si>
    <t>INSTAL·LACIÓ DE CONVERSOR DE SENYAL DE COMUNICACIONS D'ELÈCTRIC A ÒPTIC, COMPATIBLE AMB LA XARXA DE COMUNICACIONS MUNICIPAL, AMB 2 PORTS FO I 4 PORTS RJ45, E/O 2FX/4TX.</t>
  </si>
  <si>
    <t>E-021</t>
  </si>
  <si>
    <t>SUBMINISTRAMENT DE CONVERSOR DE SENYAL DE COMUNICACIONS D'ELÈCTRIC A ÒPTIC, COMPATIBLE AMB LA XARXA DE COMUNICACIONS MUNICIPAL, AMB 2 PORTS FO I 4 PORTS RJ45, E/O 2FX/4TX.</t>
  </si>
  <si>
    <t>E-020</t>
  </si>
  <si>
    <t>INSTAL·LACIÓ D'EQUIPAMENTS ESPECÍFICS PER LA DISTRIBUCIÓ D'ENERGIA DEL PUNT DE CONTROL.</t>
  </si>
  <si>
    <t>E-019</t>
  </si>
  <si>
    <t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t>
  </si>
  <si>
    <t>E-018</t>
  </si>
  <si>
    <t>INSTAL·LACIÓ DE MÒDUL SNMP COMUNICACIONS PER SAI, CONNEXIÓ I POSADA EN MARXA. INCLOU PETIT MATERIAL INSTAL·LACIÓ, CABLEJAT I CONNEXIÓ I QUALSEVOL ALTRE NECESSARI PEL CORRECTE FUNCIONAMENT.</t>
  </si>
  <si>
    <t>E-017</t>
  </si>
  <si>
    <t>SUBMINISTRAMENT DE MÒDUL SNMP DE COMUNICACIONS PER SAI. INCLOU PETIT MATERIAL, CABLEJAT I QUALSEVOL ALTRE NECESSARI PEL CORRECTE FUNCIONAMENT.</t>
  </si>
  <si>
    <t>E-016</t>
  </si>
  <si>
    <t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t>
  </si>
  <si>
    <t>E-015</t>
  </si>
  <si>
    <t>SUBMINISTRAMENT DE SAI PUNT DE CONTROL LECTURA DE MATRÍCULES, 1000 / 1000VA - AP160N-1K, FORMAT RACK 19", DE 1000VA / 900W, MONOFÀSIC AMB 3 BATERIES 12V/7,2 AH.</t>
  </si>
  <si>
    <t>E-014</t>
  </si>
  <si>
    <t>E-013</t>
  </si>
  <si>
    <t>E-012</t>
  </si>
  <si>
    <t>E-011</t>
  </si>
  <si>
    <t>E-010</t>
  </si>
  <si>
    <t>E-009</t>
  </si>
  <si>
    <t>E-008</t>
  </si>
  <si>
    <t>INSTAL·LACIÓ DE FONT D'ALIMENTACIÓ 24V TIPUS INDUSTRIAL, PER MUNTATGE EN CARRIL DIN.</t>
  </si>
  <si>
    <t>E-007</t>
  </si>
  <si>
    <t>SUBMINISTRAMENT DE FONT D'ALIMENTACIÓ 24V TIPUS INDUSTRIAL, PER MUNTATGE EN CARRIL DIN.</t>
  </si>
  <si>
    <t>E-006</t>
  </si>
  <si>
    <t>INSTAL·LACIÓ DE FONT D'ALIMENTACIÓ 48V TIPUS INDUSTRIAL, PER MUNTATGE EN CARRIL DIN, PER ALIMENTAR FINS A 4 CÀMERES PUNT DE CONTROL.</t>
  </si>
  <si>
    <t>E-005</t>
  </si>
  <si>
    <t>SUBMINISTRAMENT DE FONT D'ALIMENTACIÓ 48V TIPUS INDUSTRIAL, PER MUNTATGE EN CARRIL DIN, PER ALIMENTAR FINS A 4 CÀMERES PUNT DE CONTROL.</t>
  </si>
  <si>
    <t>E-004</t>
  </si>
  <si>
    <t>E-003</t>
  </si>
  <si>
    <t>INSTAL·LACIÓ D'EQUIP COMPACTE DE RECONEIXEMENT DE MATRÍCULES, FORMAT PER CONJUNT DE CÀMERA LPR 2 CARRILS HD, CÀMERA DE CONTEXT A COLOR I IL·LUMINADOR IR PER A ZONA D’INFRACCIONS. INCLOU LLICÈNCIA OCR, CARCASSA, BRAÇ I ADAPTACIÓ A SUPORT.</t>
  </si>
  <si>
    <t>E-002</t>
  </si>
  <si>
    <t>Punt de Control</t>
  </si>
  <si>
    <t>SUBMINISTRAMENT D'EQUIP COMPACTE DE RECONEIXEMENT DE MATRÍCULES, FORMAT PER CONJUNT DE CÀMERA LPR 2 CARRILS HD, CÀMERA DE CONTEXT A COLOR I IL·LUMINADOR IR PER A ZONA D’INFRACCIONS. INCLOU LLICÈNCIA OCR, CARCASSA, BRAÇ I ADAPTACIÓ A SUPORT.</t>
  </si>
  <si>
    <t>E-001</t>
  </si>
  <si>
    <t>EQUIPAMENT PUNT DE CONTROL</t>
  </si>
  <si>
    <t>PREU UNITARI PEC</t>
  </si>
  <si>
    <t>BI+DG</t>
  </si>
  <si>
    <t>PREU UNITARI PEM</t>
  </si>
  <si>
    <t>CONCEPTE / DENOMINACIÓ</t>
  </si>
  <si>
    <t>UNITAT MESURA</t>
  </si>
  <si>
    <t>CODI</t>
  </si>
  <si>
    <t>PREUS UNITARIS</t>
  </si>
  <si>
    <t>Els preus unitaris duen incorporats les parts proporcionals Despeses Generals, Benefici Industrial</t>
  </si>
  <si>
    <t>IVA</t>
  </si>
  <si>
    <t>Subtotal Senyalització</t>
  </si>
  <si>
    <t xml:space="preserve">Subtotal Obra Civil </t>
  </si>
  <si>
    <t>Subtotal Equipament PdC</t>
  </si>
  <si>
    <t>Conjunt càmera LPR+entorn</t>
  </si>
  <si>
    <t>Adreça</t>
  </si>
  <si>
    <t>PREU TOTAL</t>
  </si>
  <si>
    <t>AMIDAMENT</t>
  </si>
  <si>
    <t>PdC-01</t>
  </si>
  <si>
    <t>LEGALITZACIÓ DE LES CÀMERES DE VÍDEO I SISTEMES DE GRAVACIÓ</t>
  </si>
  <si>
    <t>DG+BI</t>
  </si>
  <si>
    <t>PdC-03</t>
  </si>
  <si>
    <t>PdC-06</t>
  </si>
  <si>
    <t>PdC-10</t>
  </si>
  <si>
    <t>SUBMINISTRAMENT, INSTAL·LACIÓ I FIXACIÓ DE BRAÇ LATERAL FINS A 2 m DE LLARGADA, A FIXAR SOBRE COLUMNA. TOTALMENT EXECUTAT.</t>
  </si>
  <si>
    <t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t>
  </si>
  <si>
    <t>SUPLEMENT REPOSICIÓ VORERES AMB PAVIMENTS ESPECIALS DE GRANIT, LLAMBORDES O ALTRES</t>
  </si>
  <si>
    <t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t>
  </si>
  <si>
    <t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t>
  </si>
  <si>
    <t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t>
  </si>
  <si>
    <t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t>
  </si>
  <si>
    <t>INSTAL·LACIÓ DE SENYAL VERTICAL. INCLÒS ELEMENTS DE SUSTENTACIÓ I FIXACIÓ.</t>
  </si>
  <si>
    <t>UNUITAT MESURA</t>
  </si>
  <si>
    <t>I-001</t>
  </si>
  <si>
    <t>I-002</t>
  </si>
  <si>
    <t>I-003</t>
  </si>
  <si>
    <t>I-004</t>
  </si>
  <si>
    <t>INSTAL·LACIÓ ELÈCTRICA</t>
  </si>
  <si>
    <t>I-005</t>
  </si>
  <si>
    <t>I-006</t>
  </si>
  <si>
    <t>I-007</t>
  </si>
  <si>
    <t>I-008</t>
  </si>
  <si>
    <t>COMUNICACIONS</t>
  </si>
  <si>
    <t>I-009</t>
  </si>
  <si>
    <t>SUBMINISTRAMENT I INSTAL·LACIÓ DE FITÓ FLEXIBLE DE SENYALITZACIÓ.</t>
  </si>
  <si>
    <t>TREBALLS PER A LA REALITZACIÓ DE L'ALIMENTACIÓ DEL PUNT DE CONTROL, D'ACORD AMB EL QUE INDICA EL PLEC.</t>
  </si>
  <si>
    <t>SUBMINISTRAMENT DE CABLE DE COURE RV-K 0,6/1KV DE 3X10 MM2.</t>
  </si>
  <si>
    <t>INSTAL·LACIÓ DE CABLE DE COURE RV-K 0,6/1KV DE 3X10 MM2.</t>
  </si>
  <si>
    <t>RESUM PRESSUPOST GENERAL</t>
  </si>
  <si>
    <t>PREU</t>
  </si>
  <si>
    <t>IMPORT TOTAL</t>
  </si>
  <si>
    <t>TOTAL PRESSUPOST EXECUCIÓ INSTAL·LACIONS PUNTS DE CONTROL</t>
  </si>
  <si>
    <t>TOTAL PRESSUPOST EXECUCIÓ</t>
  </si>
  <si>
    <t>TOTAL PRESSUPOST CONTRACTE</t>
  </si>
  <si>
    <t>Els preus duen incorporades les parts proporcionals Despeses Generals, Benefici Industrial</t>
  </si>
  <si>
    <t>i qualsevol altre que sigui necessari per a la correcte execució del contracte.</t>
  </si>
  <si>
    <t>O-024</t>
  </si>
  <si>
    <t>Subtotal Instal·lació Elèctrica</t>
  </si>
  <si>
    <t>CENTRE DE CONTROL</t>
  </si>
  <si>
    <t>Subtotal Equipament Centre Control</t>
  </si>
  <si>
    <t>12 mesos x 275 €/mes</t>
  </si>
  <si>
    <t>Subtotal Plataforma Gestió i Control</t>
  </si>
  <si>
    <t>RESUM PRESSUPOST CENTRE DE CONTROL</t>
  </si>
  <si>
    <t>ALTRES I VARIS</t>
  </si>
  <si>
    <t>Subtotal Posada en operació, formació i documentació</t>
  </si>
  <si>
    <t>Subtotal Ajuts i Imprevistos</t>
  </si>
  <si>
    <t>F-001</t>
  </si>
  <si>
    <t>F-002</t>
  </si>
  <si>
    <t>F-003</t>
  </si>
  <si>
    <t>F-004</t>
  </si>
  <si>
    <t>F-005</t>
  </si>
  <si>
    <t>F-006</t>
  </si>
  <si>
    <t>F-007</t>
  </si>
  <si>
    <t>F-008</t>
  </si>
  <si>
    <t>F-009</t>
  </si>
  <si>
    <t>F-010</t>
  </si>
  <si>
    <t>TOTAL PRESSUPOST EXECUCIÓ CENTRE DE CONTROL</t>
  </si>
  <si>
    <t>TOTAL PRESSUPOST EXECUCIÓ ALTRES I VARIS</t>
  </si>
  <si>
    <t>TOTAL PRESSUPOST SEGURETAT I SALUT EXECUCIÓ GENERAL</t>
  </si>
  <si>
    <t>F-011</t>
  </si>
  <si>
    <t>F-012</t>
  </si>
  <si>
    <t xml:space="preserve">OBRA CIVIL </t>
  </si>
  <si>
    <t>SUBMINISTRAMENT I INSTAL·LACIÓ DE CAIXA REPARTIDORA ÒPTICA DE 6 CONNECTORS, INCLOSOS PIG-TAILS</t>
  </si>
  <si>
    <t>SUBMINISTRAMENT I INSTAL·LACIÓ DE CAIXA D'EMPIULAMENT FO FINS A 288 FUSIONS</t>
  </si>
  <si>
    <t>PARTIDA ALÇADA A JUSTIFICAR PER AJUTS DE PALETA I SIMILARS, EN LES FEINES NECESSÀRIES PER A LA CORRECTE INSTAL·LACIÓ DELS DIFERENTS EQUIPAMENTS (PER MUNTATGE DE QUADRES ELÈCTRICS I EQUIPAMENTS VARIS, DE CONDUCTES I ESTESA DE CABLEJATS (PETITES FONAMENTACIONS, TREPANTS PASSAMURS, TAPAT DE FORATS I ACABATS GENERALS, …)</t>
  </si>
  <si>
    <t>PARTIDA ALÇADA DE COBRAMENT ÍNTEGRA PER LA SEGURETAT I SALUT DE L'OBRA; INCLOU LA SENYALITZACIÓ, ELS TANCAMENTS D'OBRA I TOT ALLÒ QUE DISPOSI LA IMPLANTACIÓ DEL PLA DE SEGURETAT I SALUT DESENVOLUPAT.</t>
  </si>
  <si>
    <t>V-002</t>
  </si>
  <si>
    <t>V-003</t>
  </si>
  <si>
    <t>V-005</t>
  </si>
  <si>
    <t>P-004</t>
  </si>
  <si>
    <t>SUBMINISTRAMENT DE SERVIDOR SISTEMA CONTROL TRÀFIC. SERVIDOR HP DL360 GEN10 PER INSTAL·LAR EN RACK 19", 2U, AMB:
- PROCESSADOR 2 x INTEL® XEON® E5-2650 v4 (12 CORE, 2.2 GHZ, 30MB, 105W)
- MEMÒRIA 64GB (4x16GB) RDIMM DDR4 SMARTMEMORY
- SLOTS D'EXPANSIÓ 2 x PCIE
- CONTROLADOR D'EMMAGATZEMATGE DYNAMIC SMART ARRAY B140I AND SMART ARRAY P440AR
- DISC DUR: 5 x HPE 1TB 12G SSD 7.2K RPM SFF (2.5IN) 
- XARXA: 4 PORTS GB RJ45 + 1 PORT HB FO
- DOBLE FONT ALIMENTACIÓ REDUNDANT 800W 
- SISTEMA OPERATIU INCLÒS MS WINDOWS SERVER 12 R2 I LLICÈNCIES VMWARE
O 100% EQUIVALENT, PER MUNTATGE EN CLÚSTER, I TOTS ELS COMPONENTS (CABLES ESTACK, GUIES MUNTATGE, ...), ADAPTADORS I PETIT MATERIAL NECESSARI PER LA CORRECTE INSTAL·LACIÓ I FUNCIONAMENT.</t>
  </si>
  <si>
    <t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t>
  </si>
  <si>
    <t>Punt de Control ZBE - Adreça</t>
  </si>
  <si>
    <t>SUBMINISTRAMENT I INSTAL·LACIÓ D'UN PORT GBIC ó SFP BIFIBRA. MÒDUL ÒPTIC GB 1000BASE LX/LH SFP TRANSCEIVER MODULE, INCLÚS LLICENCIA. LONG RANGE FINS 10 KM. MARCA EXTREME NETWORKS O TOTALMENT COMPATIBLE AMB EL SISTEMA DE COMUNICACIONS DE L'AJUNTAMENT.</t>
  </si>
  <si>
    <t>PdC-02</t>
  </si>
  <si>
    <t>PdC-04</t>
  </si>
  <si>
    <t>PdC-05</t>
  </si>
  <si>
    <t>PdC-07</t>
  </si>
  <si>
    <t>PdC-08</t>
  </si>
  <si>
    <t>PdC-09</t>
  </si>
  <si>
    <t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t>
  </si>
  <si>
    <t>PRECINTAT DE CÀMERES I DEL PC DE CONTROL DEL PUNT DE CONTROL. INCLOU TOTS ELS MATERIALS (PRECINTES), MITJANS I RECURSOS NECESSARIS. PREU PER PUNT DE CONTROL</t>
  </si>
  <si>
    <t>SUBMINISTRAMENT I INSTAL·LACIÓ DE CABLE DE 8 FO MONOMODE B1.1, SEGONS EN 186000. ARMAT. AMB PROTECCIÓ D'ARAMIDA, ARMADURA METÀL·LICA I COBERTA EXTERIOR DE POLIETILÈ, SEGONS ESPECIFICACIONS DE L'AJUNTAMENT.</t>
  </si>
  <si>
    <t>SUBMINISTRAMENT I INSTAL·LACIÓ DE CABLE DE 16 FO MONOMODE B1.1, SEGONS EN 186000. ARMAT. AMB PROTECCIÓ D'ARAMIDA, ARMADURA METÀL·LICA I COBERTA EXTERIOR DE POLIETILÈ, SEGONS ESPECIFICACIONS DE L'AJUNTAMENT.</t>
  </si>
  <si>
    <t>SUBMINISTRAMENT I INSTAL·LACIÓ DE CABLE DE 24 FO MONOMODE B1.1, SEGONS EN 186000. ARMAT. AMB PROTECCIÓ D'ARAMIDA, ARMADURA METÀL·LICA I COBERTA EXTERIOR DE POLIETILÈ, SEGONS ESPECIFICACIONS DE L'AJUNTAMENT.</t>
  </si>
  <si>
    <t>SUBMINISTRAMENT I INSTAL·LACIÓ DE CABLE DE 48 FO MONOMODE B1.1, SEGONS EN 186000. ARMAT. AMB PROTECCIÓ D'ARAMIDA, ARMADURA METÀL·LICA I COBERTA EXTERIOR DE POLIETILÈ, SEGONS ESPECIFICACIONS DE L'AJUNTAMENT.</t>
  </si>
  <si>
    <t>SUBMINISTRAMENT I INSTAL·LACIÓ DE CABLE DE 96 FO MONOMODE B1.1, SEGONS EN 186000. ARMAT. AMB PROTECCIÓ D'ARAMIDA, ARMADURA METÀL·LICA I COBERTA EXTERIOR DE POLIETILÈ, SEGONS ESPECIFICACIONS DE L'AJUNTAMENT.</t>
  </si>
  <si>
    <t>F-013</t>
  </si>
  <si>
    <t>AJ-001</t>
  </si>
  <si>
    <t>AJ-002</t>
  </si>
  <si>
    <t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t>
  </si>
  <si>
    <t>MESURES DE FIBRA ÒPTICA. FINS A 4 FUSIONS</t>
  </si>
  <si>
    <t>INSTAL·LACIÓ DE BÀCUL DE SEMÀFORS MODEL 6025, D'ACER GALVANITZAT DE 6m D'ALÇADA ÚTIL, 190mm DE DIÀMETRE INICIAL AMB UN GRUIX DE 3mm REFORÇAT A LA BASE AMB 4mm FINS A SOBRE DE LA PORTA, I AMB UN BRAÇ DE 2,50m. INCLOU PLANTILLA I PERNS D'ANCORATGE.</t>
  </si>
  <si>
    <t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t>
  </si>
  <si>
    <t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t>
  </si>
  <si>
    <t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t>
  </si>
  <si>
    <t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t>
  </si>
  <si>
    <t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t>
  </si>
  <si>
    <t>Total</t>
  </si>
  <si>
    <t>SUBMINISTRAMENT DE BÀCUL DE SEMÀFORS MODEL 6025, D'ACER GALVANITZAT DE 6m D'ALÇADA ÚTIL, 190mm DE DIÀMETRE INICIAL AMB UN GRUIX DE 3mm REFORÇAT A LA BASE AMB 4mm FINS A SOBRE DE LA PORTA, I AMB UN BRAÇ DE 2,50m. INCLOU PLANTILLA I PERNS D'ANCORATGE.</t>
  </si>
  <si>
    <t>RETIRADA, TRASLLAT I INSTAL·LACIÓ DE PAPERERA, INCLOSOS MITJANS I MATERIALS NECESSARIS.</t>
  </si>
  <si>
    <t>CC-001</t>
  </si>
  <si>
    <t>CC-002</t>
  </si>
  <si>
    <t>CC-003</t>
  </si>
  <si>
    <t>CC-004</t>
  </si>
  <si>
    <t>CC-005</t>
  </si>
  <si>
    <t>CC-006</t>
  </si>
  <si>
    <t>CC-007</t>
  </si>
  <si>
    <t>CC-008</t>
  </si>
  <si>
    <t>CC-009</t>
  </si>
  <si>
    <t>CC-010</t>
  </si>
  <si>
    <t>CC-011</t>
  </si>
  <si>
    <t>CC-012</t>
  </si>
  <si>
    <t>CC-013</t>
  </si>
  <si>
    <t>CC-014</t>
  </si>
  <si>
    <t>CC-015</t>
  </si>
  <si>
    <t>CC-016</t>
  </si>
  <si>
    <t>ocultar</t>
  </si>
  <si>
    <t>Conjunt LPR</t>
  </si>
  <si>
    <t>PdC-11</t>
  </si>
  <si>
    <t>PdC-12</t>
  </si>
  <si>
    <t>PdC-13</t>
  </si>
  <si>
    <t>PdC-14</t>
  </si>
  <si>
    <t>PdC-15</t>
  </si>
  <si>
    <t>PdC-16</t>
  </si>
  <si>
    <t>PdC-17</t>
  </si>
  <si>
    <t>PdC-18</t>
  </si>
  <si>
    <t>PdC-19</t>
  </si>
  <si>
    <t>PdC-20</t>
  </si>
  <si>
    <t>C/ de L’Horta Novella – Ctra. De Barcelona</t>
  </si>
  <si>
    <t>C/ Joan Plans – Rda. Ponent</t>
  </si>
  <si>
    <t>C/ Pare Sallares – Rda. Ponent</t>
  </si>
  <si>
    <t>C/ Garcilaso – Rda. Ponent</t>
  </si>
  <si>
    <t>C/ Unió – Rda. Zamenhof</t>
  </si>
  <si>
    <t>Plaça Granados – Rda. Zamenhof</t>
  </si>
  <si>
    <t>Via Massagué – Rda. Zamenhof</t>
  </si>
  <si>
    <t>Via Massagué – C/ de les Valls</t>
  </si>
  <si>
    <t>C/ Corominas – Plaça del Mercat</t>
  </si>
  <si>
    <t>C/ de la Salut – C/ de Brujas</t>
  </si>
  <si>
    <t>C/ de l’Illa – C/ de l’Estació – C/ d’Arimon</t>
  </si>
  <si>
    <t>C/ de l’Estació – C/ Tres Creus</t>
  </si>
  <si>
    <t>C/ de Riego – C/ Marqués de Comillas</t>
  </si>
  <si>
    <t>C/ Turull – C/ Marqués de Comillas</t>
  </si>
  <si>
    <t>C/ Sant Oleguer – C/ Marqués de Comillas</t>
  </si>
  <si>
    <t xml:space="preserve">Rambla – C/ Marqués de Comillas – C/ Latorre </t>
  </si>
  <si>
    <t>C/ Sant Pau – C/ Latorre</t>
  </si>
  <si>
    <t>C/ Duran i Sors – Ctra. Barcelona</t>
  </si>
  <si>
    <t>C/ Montserrat – Ctra. Barcelona</t>
  </si>
  <si>
    <t>Rambla – C/ Montserrat</t>
  </si>
  <si>
    <t>Punts de Control</t>
  </si>
  <si>
    <t>I-010</t>
  </si>
  <si>
    <t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t>
  </si>
  <si>
    <t>I-011</t>
  </si>
  <si>
    <t>I-012</t>
  </si>
  <si>
    <t>SUBMINISTRAMENT DE CABLE DE COURE RV-K 0,6/1KV DE 3X6 MM2.</t>
  </si>
  <si>
    <t>INSTAL·LACIÓ DE CABLE DE COURE RV-K 0,6/1KV DE 3X6 MM2.</t>
  </si>
  <si>
    <t>Subtotal Comunicacions</t>
  </si>
  <si>
    <t>Columna 4m</t>
  </si>
  <si>
    <t>Pericó registre 60x60</t>
  </si>
  <si>
    <t>Long. Total Canalitzacions a construir</t>
  </si>
  <si>
    <t>Router 4G</t>
  </si>
  <si>
    <t>Totals</t>
  </si>
  <si>
    <t>P-005</t>
  </si>
  <si>
    <t>F-014</t>
  </si>
  <si>
    <t>I-013</t>
  </si>
  <si>
    <t>I-014</t>
  </si>
  <si>
    <t>TRAMITACIÓ I GESTIÓ DE L'ESCOMESA</t>
  </si>
  <si>
    <t>PROJECTE DE LEGALITZACIÓ</t>
  </si>
  <si>
    <t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t>
  </si>
  <si>
    <t>PLATAFORMA WEB, AMB ACCÉS REMOT EN TEMPS REAL, PEL CONTROL I GESTIÓ DEL SISTEMA D’ACORD A LES ESPECIFICACIONS INDICADES EN EL PROJECTE. INCLOU:
  - SOFTWARE DE GESTIÓ I CONTROL DEL SISTEMA AMB ACCÉS VIA WEB.
  - GESTIÓ DE LLISTES BLANQUES I NEGRES.
  - GESTIÓ D'ACCÉS DE DIFERENTS TIPUS D'USUARIS AMB PERFILS DIFERENCIATS (TÈCNICS MUNICIPALS, POLICIA LOCAL, ...).
- INTEGRACIÓ AMB LES PLATAFORMES DE GESTIÓ I SISTEMES DE COMUNICACIONS MUNICIPALS.
- SOFTWARE DE GESTIÓ DE MULTES I INTEGRACIÓ AMB EL SISTEMA DEL ORGT PER LA TRAMITACIÓ I ENVIAMENT DE DENÚNCIES. 
  - LLICÈNCIES DE SOFTWARE BASE NECESSÀRIES.
INCLOSES TOTES LES FEINES NECESSÀRIES DE DESENVOLUPAMENT I IMPLANTACIÓ DE SOFTWARE PER A LA CONFECCIÓ LLISTES, INTEGRACIÓ EN SISTEMES, CONFIGURACIONS INTERCANVIS FITXERS ENTRE PLATAFORMES I GESTIONS NECESSÀRIES PER EXECUTAR CORRECTAMENT ELS TREBALLS FINS A LA SEVA CORRECTA IMPLANTACIÓ I POSADA EN EXPLOTACIÓ.</t>
  </si>
  <si>
    <t>INTEGRACIÓ I INTERCANVIS AMB LA PLATAFORMA DE TERCERS PER L'INTERCANVI I ENVIAMENT DE DADES. INCLOU REUNIONS DE COORDINACIÓ, PROGRAMACIÓ DELS MÒDULS NECESSARIS EN LA PLATAFORMA PER PODER FER L'INTERCANVI DE DADES VIA API-REST O ALTRES MITJANS, I QUALSEVOL ALTRA FEINA FINS A LA CORRECTE IMPLANTACIÓ I POSADA EN EXPLOTACIÓ.</t>
  </si>
  <si>
    <t>SUBMINISTRAMENT DE PC INDUSTRIAL RUGORITZAT DE 20 GB DE CAPACITAT EMAGATZEMATGE, PROCESSADOR ÚLTIMA GENERACIÓ, SEGONS ESPECIFICCIONS TÈCNIQUES.</t>
  </si>
  <si>
    <t>INSTAL·LACIÓ I CONFIGURACIÓ DE PC INDUSTRIAL RUGORITZAT DE 20 GB DE CAPACITAT EMAGATZEMATGE, PROCESSADOR ÚLTIMA GENERACIÓ, SEGONS ESPECIFICCIONS TÈCNIQUES.</t>
  </si>
  <si>
    <t>FUSIÓ EN RECTE DE 1 FO MONOMODE. INCLOU PIG·TAIL, CONNECTORS I ADAPTADORS, AIXÍ COM LES MESURES DE RETROESPARCIMENT I POTÈNCIA. SEGONS ESPECIFICACIONS AJUTAMENT.</t>
  </si>
  <si>
    <t>FEINES D'ENGINYERIA I GESTIÓ D'OBRA, ELABORACIÓ DE MANUALS D'USUARI, INSTAL·LACIÓ I EXPLOTACIÓ, DE DOCUMENTACIÓ TÈCNICA (PRÈVIA, DURANT PROCÉS I FINAL) I DE DOCUMENTACIÓ FINAL D'OBRA.</t>
  </si>
  <si>
    <t>INSTAL·LACIÓ I CONFIGURACIÓ DE SWITCH DE COMUNICACIÓ PER SISTEMA DE  VISIÓ ARTIFICIAL, TIPUS INDUSTRIAL, PoE, AMB 10 PORTS MODEL CISCO IE-3400-8P2S-E O 100% EQUIPAVENT, INCLOSOS FUETONS DE CONNEXIÓ, COMPATIBLE AMB EL SISTEMA DE COMUNICACIONS DE L'AJUNTAMENT.</t>
  </si>
  <si>
    <t>SUBMINISTRAMENT DE SWITCH DE COMUNICACIÓ PER SISTEMA DE  VISIÓ ARTIFICIAL, TIPUS INDUSTRIAL, PoE, AMB 10 PORTS MODEL CISCO IE-3400-8P2S-E O 100% EQUIPAVENT, INCLOSOS FUETONS DE CONNEXIÓ, COMPATIBLE AMB EL SISTEMA DE COMUNICACIONS DE L'AJUNTAMENT.</t>
  </si>
  <si>
    <t>SUBMINISTRAMENT I INSTAL·LACIÓ DE FIREWALL AMB FUNCIÓ DE ROUTER 4G, AMB IP PÚBLICA FIXA 4G, MODEL FORTIGATE FGR-60F-3G4G, INCLOSA LLICÈNCIA I GARANTIA, O 100% EQUIVALENT I TOTALMENT COMPATIBLE AMB LA XARXA DE L'AJUNTAMENT</t>
  </si>
  <si>
    <t>SUBMINISTRAMENT DE SWITCH DE COMUNICACIÓ PER SISTEMA DE  VISIÓ ARTIFICIAL, TIPUS INDUSTRIAL, GESTIONABLE, AMB 8 PORTS PoE  (802.3at i 802.3bt), INCLOSOS FUETONS DE CONNEXIÓ, COMPATIBLE AMB EL SISTEMA DE COMUNICACIONS DE L'AJUNTAMENT.</t>
  </si>
  <si>
    <t>SUBMINISTRAMENT I INSTAL·LACIÓ DE TRANSCEPTOR SFP MONOMODE, CISCO GLC-LH-SMD, INCLOSA LLICÈNCIA, O 100% EQUIVALENT I COMPATIBLE AMB LA XARXA DE L'AJUNTAMENT</t>
  </si>
  <si>
    <t>INSTAL·LACIÓ I CONFIGURACIÓ DE SWITCH DE COMUNICACIÓ PER SISTEMA DE VISIÓ ARTIFICIAL, TIPUS INDUSTRIAL, GESTIONABLE, AMB 8 PORTS PoE  (802.3at i 802.3bt), INCLOSOS FUETONS DE CONNEXIÓ, COMPATIBLE AMB EL SISTEMA DE COMUNICACIONS DE L'AJUNTAMENT.</t>
  </si>
  <si>
    <t>INSTAL·LACIÓ DE CAPÇALS DE SEMÀFORS, SUPORTS, POLSADORS, CABLEJATS I ALTRES ELEMENTS SOBRE COLUMNA DE SEMÀFORS O BÀCUL, CONNEXIÓ I POSADA EN MARXA.</t>
  </si>
  <si>
    <t>SUBMINISTRAMENT D'UNITAT DE BACKUPS D'ALTA DISPONIBILITAT SYNOLOGY RACKSTATION RS2421+, O EQUIVALENT, AMB DISC DURS 6 UNITATS D'3TB HD 3,5" A 7,5 RPM, INCLOSA GARANTIA AMPLIADA A 2 ANYS,  I TOTS ELS COMPONENTS, FONTS D'ALIMENTACIÓ, ADAPTADORS I PETIT MATERIAL NECESSARI PER LA CORRECTE INSTAL·LACIÓ I FUNCIONAMENT</t>
  </si>
  <si>
    <t>Armari PdC</t>
  </si>
  <si>
    <t>Escomesa nova</t>
  </si>
  <si>
    <t>RESUM AMIDAMENTS PRINCIPALS PdC ZBE DE LA CIUTAT DE SABADELL</t>
  </si>
  <si>
    <t>Estesa FO / STP</t>
  </si>
  <si>
    <t>SUBMINISTRAMENT I INSTAL·LACIÓ DE CABLATGE ESTRUCTURAT STP CAT 6A PER EXTERIORS, INCLÚS CONNECTORS I CERTIFICACIÓ DEL PUNTS.</t>
  </si>
  <si>
    <t>Bàcul semàf. 6m</t>
  </si>
  <si>
    <t>Canalitz. calçada</t>
  </si>
  <si>
    <t>Canalitz. vorera</t>
  </si>
  <si>
    <t>AMIDAMENTS PdC ZBE DE LA CIUTAT DE SABADELL</t>
  </si>
  <si>
    <t>Els preus unitaris PEC duen incorporades les parts proporcionals Despeses Generals, Benefici Industrial</t>
  </si>
  <si>
    <t>TOTAL PRESSUPOST EXECUCIÓ MATERIAL</t>
  </si>
  <si>
    <t>DESPESES GENERALS</t>
  </si>
  <si>
    <t>BENEFICI INDUSTRIAL</t>
  </si>
  <si>
    <t>TOTAL PRESSUPOST EXECUCIÓ CONTRACTE</t>
  </si>
  <si>
    <t>TOTAL PRESSUPOST EXECUCIÓ CONTRACTE IVA INCLÒS</t>
  </si>
  <si>
    <t xml:space="preserve">El desglossament del Pressupost és: </t>
  </si>
  <si>
    <t>AJUTS D'INSTAL·LACIÓ</t>
  </si>
  <si>
    <t>PARTIDA ALÇADA D'AJUTS A INSTAL·LACIÓ A JUSTIFICAR EN REFERÈNCIA A LES INSTAL·LACIONS (INTERFERÈNCIA AMB SERVEIS AFECTATS, EXCÉS D'AMIDAMENTS, ETC). A JUSTIFICAR EN CAS NECESSARI AMB PREUS UNITARIS DEL PROJECTE APROVAT.</t>
  </si>
  <si>
    <t xml:space="preserve">INTEGRACIÓ, CONFIGURACIÓ, DONAR D'ALTA EL PUNTS DE CONTROLS I LLURS EQUIMANTS ESPECÍFICS EN LA PLATAFORMA DE GESTIÓ I CONTROL, AIXÍ COM TOTES LES PROVES NECESSÀRIES AMB ELS DEPARTAMENTS IMPLICATS DE L'AJUNTAMENT I ORGANISMES EXTERNS, EN ENTORN PRE-PRODUCCIÓ I EN PRODUCCIÓ. </t>
  </si>
  <si>
    <t xml:space="preserve">SUBMINISTRAMENT D'EQUIP COMPACTE DE RECONEIXEMENT </t>
  </si>
  <si>
    <t xml:space="preserve">INSTAL·LACIÓ D'EQUIP COMPACTE DE RECONEIXEMENT DE </t>
  </si>
  <si>
    <t>SUBMINISTRAMENT DE FONT D'ALIMENTACIÓ 48V TIPUS IN</t>
  </si>
  <si>
    <t>INSTAL·LACIÓ DE FONT D'ALIMENTACIÓ 48V TIPUS INDUS</t>
  </si>
  <si>
    <t>SUBMINISTRAMENT DE FONT D'ALIMENTACIÓ 24V TIPUS IN</t>
  </si>
  <si>
    <t>INSTAL·LACIÓ DE FONT D'ALIMENTACIÓ 24V TIPUS INDUS</t>
  </si>
  <si>
    <t>SUBMINISTRAMENT DE SWITCH DE COMUNICACIÓ PER SISTE</t>
  </si>
  <si>
    <t>INSTAL·LACIÓ I CONFIGURACIÓ DE SWITCH DE COMUNICAC</t>
  </si>
  <si>
    <t xml:space="preserve">SUBMINISTRAMENT DE PC INDUSTRIAL RUGORITZAT DE 20 </t>
  </si>
  <si>
    <t>INSTAL·LACIÓ I CONFIGURACIÓ DE PC INDUSTRIAL RUGOR</t>
  </si>
  <si>
    <t xml:space="preserve">SUBMINISTRAMENT DE SAI PUNT DE CONTROL LECTURA DE </t>
  </si>
  <si>
    <t>INSTAL·LACIÓ DE SAI PUNT DE CONTROL LECTURA DE MAT</t>
  </si>
  <si>
    <t>SUBMINISTRAMENT DE MÒDUL SNMP DE COMUNICACIONS PER</t>
  </si>
  <si>
    <t xml:space="preserve">INSTAL·LACIÓ DE MÒDUL SNMP COMUNICACIONS PER SAI, </t>
  </si>
  <si>
    <t>SUBMINISTRAMENT DE CONVERSOR DE SENYAL DE COMUNICA</t>
  </si>
  <si>
    <t>INSTAL·LACIÓ DE CONVERSOR DE SENYAL DE COMUNICACIO</t>
  </si>
  <si>
    <t>SUBMINISTRAMENT D'ARMARI METÀL·LIC PER INTEMPÈRIE,</t>
  </si>
  <si>
    <t>INSTAL·LACIÓ D'ARMARI METÀL·LIC PER INTEMPÈRIE, DE</t>
  </si>
  <si>
    <t xml:space="preserve">SUBMINISTRAMENT D'ARMARI PER INTEMPÈRIE EN PLANXA </t>
  </si>
  <si>
    <t>INSTAL·LACIÓ D'ARMARI PER INTEMPÈRIE EN PLANXA D'A</t>
  </si>
  <si>
    <t>SUBMINISTRAMENT DE COLUMNA MODEL SEMÀFORS, METÀL·L</t>
  </si>
  <si>
    <t>INSTAL·LACIÓ DE COLUMNA MODEL SEMÀFORS, METÀL·LICA</t>
  </si>
  <si>
    <t>DESMUNTATGE DE COLUMNA DE SEMÀFORS, INCLÒS EL TRAN</t>
  </si>
  <si>
    <t>SUBMINISTRAMENT, INSTAL·LACIÓ I FIXACIÓ DE BRAÇ LA</t>
  </si>
  <si>
    <t>SUBMINISTRAMENT DE BÀCUL DE SEMÀFORS MODEL 6025, D</t>
  </si>
  <si>
    <t>INSTAL·LACIÓ DE BÀCUL DE SEMÀFORS MODEL 6025, D'AC</t>
  </si>
  <si>
    <t>SUBMINISTRAMENT DE PUNTA PER BÀCUL, FINS A 2,5 m D</t>
  </si>
  <si>
    <t>INSTAL·LACIÓ DE PUNTA PER BÀCUL, FINS A 2,5 m DE L</t>
  </si>
  <si>
    <t>SUBMINISTRAMENT I TREBALLS PER SUBSTITUIR I ADEQUA</t>
  </si>
  <si>
    <t>INSTAL·LACIÓ DE CAPÇALS DE SEMÀFORS, SUPORTS, POLS</t>
  </si>
  <si>
    <t>CABLEJAT PROPI ENTRE ARMARI DE PUNT DE CONTROL I L</t>
  </si>
  <si>
    <t>SENYALITZACIÓ ESPECIAL OBRES, TALLS DE CARRIL I SI</t>
  </si>
  <si>
    <t>LLICÈNCIA OCR TIPUS FREEFLOW PER A RECONEIXEMENT D</t>
  </si>
  <si>
    <t xml:space="preserve">PRECINTAT DE CÀMERES I DEL PC DE CONTROL DEL PUNT </t>
  </si>
  <si>
    <t>FONAMENT DE FORMIGÓ PER A ARMARI DE CONTROL O ESCO</t>
  </si>
  <si>
    <t>FONAMENT DE FORMIGÓ PER A COLUMNA 4000, AMB DOSIFI</t>
  </si>
  <si>
    <t>FONAMENT DE FORMIGÓ PER A BÀCUL DE SEMÀFORS 6025 m</t>
  </si>
  <si>
    <t>PERICÓ DE 60 x 60 cm. PREFABRICAT DE FORMIGÓ O CON</t>
  </si>
  <si>
    <t>SUBMINISTRAMENT MARC DE FERRO FOS DE 60 x 60 cm PE</t>
  </si>
  <si>
    <t>SUBMINISTRAMENT TAPA DE FERRO FOS DE 60 x 60 cm PE</t>
  </si>
  <si>
    <t>REPARACIÓ D'ESTRUCTURA INTERIOR DE PERICÓ EXISTENT</t>
  </si>
  <si>
    <t>INTERCEPTAR CANALITZACIÓ EXISTENT / EMBOCADURA PER</t>
  </si>
  <si>
    <t>COMPROVACIÓ I MANDRINATGE DE CANALITZACIÓ EXISTENT</t>
  </si>
  <si>
    <t xml:space="preserve">CANALITZACIÓ EN VORERA INCLOENT SUBMINISTRAMENT I </t>
  </si>
  <si>
    <t>CANALITZACIÓ EN CALÇADA INCLÒS SUBMINISTRAMENT I I</t>
  </si>
  <si>
    <t>CANALITZACIÓ EN ZONA DE TERRA O PARTERRES VEGETALS</t>
  </si>
  <si>
    <t>SUPLEMENT PER REALITZACIÓ DE CANALITZACIÓ EN CALÇA</t>
  </si>
  <si>
    <t>SUPLEMENT REPOSICIÓ VORERES AMB PAVIMENTS ESPECIAL</t>
  </si>
  <si>
    <t>REPARACIÓ TUBULAR EN VORERA, MITJANÇANT EXCAVACIÓ,</t>
  </si>
  <si>
    <t>REPARACIÓ TUBULAR EN CALÇADA, MITJANÇANT EXCAVACIÓ</t>
  </si>
  <si>
    <t xml:space="preserve">REPOSICIÓ DE PAVIMENT TIPUS AGLOMERAT ASFÀLTIC EN </t>
  </si>
  <si>
    <t>SUBMINISTRAMENT PLACA DE PRESA DE TERRA DE 500 x 5</t>
  </si>
  <si>
    <t xml:space="preserve">INSTAL·LACIÓ PLACA DE PRESA DE TERRA DE 500 x 500 </t>
  </si>
  <si>
    <t>RETIRADA, TRASLLAT I INSTAL·LACIÓ DE PAPERERA, INC</t>
  </si>
  <si>
    <t>SUBMINISTRAMENT D'EQUIPAMENTS ESPECÍFICS PER LA DI</t>
  </si>
  <si>
    <t>INSTAL·LACIÓ D'EQUIPAMENTS ESPECÍFICS PER LA DISTR</t>
  </si>
  <si>
    <t>SUBMINISTRAMENT DE CABLE DE CONDUCTOR DE COURE AMB</t>
  </si>
  <si>
    <t>INSTAL·LACIÓ DE CABLE DE CONDUCTOR DE COURE AMB AÏ</t>
  </si>
  <si>
    <t>SUBMINISTRAMENT DE CABLE DE CONDUCTOR DE COURE EPT</t>
  </si>
  <si>
    <t>INSTAL·LACIÓ DE CABLE DE CONDUCTOR DE COURE EPTAFI</t>
  </si>
  <si>
    <t xml:space="preserve">SUBMINISTRAMENT DE CABLE DE COURE RV-K 0,6/1KV DE </t>
  </si>
  <si>
    <t>INSTAL·LACIÓ DE CABLE DE COURE RV-K 0,6/1KV DE 3X6</t>
  </si>
  <si>
    <t>INSTAL·LACIÓ DE CABLE DE COURE RV-K 0,6/1KV DE 3X1</t>
  </si>
  <si>
    <t>TREBALLS PER A LA REALITZACIÓ DE L'ALIMENTACIÓ DEL</t>
  </si>
  <si>
    <t>ESCOMESA ELÈCTRICA. REALITZACIÓ DE NOVA ESCOMESA E</t>
  </si>
  <si>
    <t>SUBMINISTRAMENT I INSTAL·LACIÓ DE CABLE DE 8 FO MO</t>
  </si>
  <si>
    <t>SUBMINISTRAMENT I INSTAL·LACIÓ DE CABLE DE 16 FO M</t>
  </si>
  <si>
    <t>SUBMINISTRAMENT I INSTAL·LACIÓ DE CABLE DE 24 FO M</t>
  </si>
  <si>
    <t>SUBMINISTRAMENT I INSTAL·LACIÓ DE CABLE DE 48 FO M</t>
  </si>
  <si>
    <t>SUBMINISTRAMENT I INSTAL·LACIÓ DE CABLE DE 96 FO M</t>
  </si>
  <si>
    <t xml:space="preserve">FUSIÓ EN RECTE DE 1 FO MONOMODE. INCLOU PIG·TAIL, </t>
  </si>
  <si>
    <t>SUBMINISTRAMENT I INSTAL·LACIÓ DE CAIXA REPARTIDOR</t>
  </si>
  <si>
    <t>SUBMINISTRAMENT I INSTAL·LACIÓ DE PIGTAIL DE FO MO</t>
  </si>
  <si>
    <t>SUBMINISTRAMENT I INSTAL·LACIÓ DE FUETÓ DE FO MONO</t>
  </si>
  <si>
    <t>SUBMINISTRAMENT I INSTAL·LACIÓ DE CABLATGE ESTRUCT</t>
  </si>
  <si>
    <t>SUBMINISTRAMENT I INSTAL·LACIÓ DE CAIXA D'EMPIULAM</t>
  </si>
  <si>
    <t xml:space="preserve">SUBMINISTRAMENT I INSTAL·LACIÓ DE TRANSCEPTOR SFP </t>
  </si>
  <si>
    <t>SUBMINISTRAMENT I INSTAL·LACIÓ DE FIREWALL AMB FUN</t>
  </si>
  <si>
    <t>SUBMINISTRAMENT DE SENYAL DE "CONTROL FOTOGRÀFIC".</t>
  </si>
  <si>
    <t>SUBMINISTRAMENT DE SENYAL INFORMATIU DE ZONA VIDEO</t>
  </si>
  <si>
    <t>INSTAL·LACIÓ DE SENYAL VERTICAL. INCLÒS ELEMENTS D</t>
  </si>
  <si>
    <t>SUBMINISTRAMENT DE PAL METÀL·LIC PER SUPORTACIÓ DE</t>
  </si>
  <si>
    <t>INSTAL·LACIÓ DE PAL METÀL·LIC PER SUPORTACIÓ DE SE</t>
  </si>
  <si>
    <t>SUBMINISTRAMENT I INSTAL·LACIÓ DE FITÓ FLEXIBLE DE</t>
  </si>
  <si>
    <t>ZBE - 01 - C/ de L’Horta Novella – Ctra. De Barcelona</t>
  </si>
  <si>
    <t>ZBE - 02 - C/ Joan Plans – Rda. Ponent</t>
  </si>
  <si>
    <t>ZBE - 03 - C/ Pare Sallares – Rda. Ponent</t>
  </si>
  <si>
    <t>ZBE - 04 - C/ Garcilaso – Rda. Ponent</t>
  </si>
  <si>
    <t>ZBE - 05 - C/ Unió – Rda. Zamenhof</t>
  </si>
  <si>
    <t>ZBE - 06 - Plaça Granados – Rda. Zamenhof</t>
  </si>
  <si>
    <t>ZBE - 07 - Via Massagué – Rda. Zamenhof</t>
  </si>
  <si>
    <t>ZBE - 08 - Via Massagué – C/ de les Valls</t>
  </si>
  <si>
    <t>ZBE - 09 - C/ Corominas – Plaça del Mercat</t>
  </si>
  <si>
    <t>ZBE - 10 - C/ de la Salut – C/ de Brujas</t>
  </si>
  <si>
    <t>ZBE - 11 - C/ de l’Illa – C/ de l’Estació – C/ d’Arimon</t>
  </si>
  <si>
    <t>ZBE - 12 - C/ de l’Estació – C/ Tres Creus</t>
  </si>
  <si>
    <t>ZBE - 13 - C/ de Riego – C/ Marqués de Comillas</t>
  </si>
  <si>
    <t>ZBE - 14 - C/ Turull – C/ Marqués de Comillas</t>
  </si>
  <si>
    <t>ZBE - 15 - C/ Sant Oleguer – C/ Marqués de Comillas</t>
  </si>
  <si>
    <t xml:space="preserve">ZBE - 16 - Rambla – C/ Marqués de Comillas – C/ Latorre </t>
  </si>
  <si>
    <t>ZBE - 17 - C/ Sant Pau – C/ Latorre</t>
  </si>
  <si>
    <t>ZBE - 18 - C/ Duran i Sors – Ctra. Barcelona</t>
  </si>
  <si>
    <t>ZBE - 19 - C/ Montserrat – Ctra. Barcelona</t>
  </si>
  <si>
    <t>ZBE - 20 - Rambla – C/ Montserrat</t>
  </si>
  <si>
    <t>RESUM PRESSUPOST ALTRES I VARIS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</si>
</sst>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Arial"/>
      <family val="2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rgb="FF3F3F76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C99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C1C1C"/>
      </left>
      <right/>
      <top style="thin">
        <color rgb="FF232323"/>
      </top>
      <bottom style="thin">
        <color rgb="FF1C1C1C"/>
      </bottom>
      <diagonal/>
    </border>
    <border>
      <left style="thin">
        <color rgb="FF1C1C1C"/>
      </left>
      <right/>
      <top style="thin">
        <color rgb="FF000000"/>
      </top>
      <bottom style="thin">
        <color rgb="FF232323"/>
      </bottom>
      <diagonal/>
    </border>
    <border>
      <left style="thin">
        <color rgb="FF0F0F0F"/>
      </left>
      <right style="thin">
        <color rgb="FF1C1C1C"/>
      </right>
      <top style="thin">
        <color rgb="FF000000"/>
      </top>
      <bottom style="thin">
        <color rgb="FF232323"/>
      </bottom>
      <diagonal/>
    </border>
    <border>
      <left style="thin">
        <color rgb="FF1C1C1C"/>
      </left>
      <right/>
      <top style="thin">
        <color rgb="FF0F0F0F"/>
      </top>
      <bottom style="thin">
        <color rgb="FF000000"/>
      </bottom>
      <diagonal/>
    </border>
    <border>
      <left style="thin">
        <color rgb="FF0F0F0F"/>
      </left>
      <right style="thin">
        <color rgb="FF1C1C1C"/>
      </right>
      <top style="thin">
        <color rgb="FF0F0F0F"/>
      </top>
      <bottom style="thin">
        <color rgb="FF000000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double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double">
        <color auto="1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auto="1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5" fillId="0" borderId="0"/>
    <xf numFmtId="0" fontId="21" fillId="8" borderId="35" applyNumberFormat="0" applyAlignment="0" applyProtection="0"/>
    <xf numFmtId="0" fontId="26" fillId="10" borderId="35" applyNumberFormat="0" applyAlignment="0" applyProtection="0"/>
  </cellStyleXfs>
  <cellXfs count="248">
    <xf numFmtId="0" fontId="0" fillId="0" borderId="0" xfId="0"/>
    <xf numFmtId="4" fontId="0" fillId="0" borderId="0" xfId="0" applyNumberFormat="1" applyAlignment="1">
      <alignment vertical="center"/>
    </xf>
    <xf numFmtId="4" fontId="0" fillId="0" borderId="0" xfId="0" applyNumberFormat="1" applyFill="1" applyAlignment="1">
      <alignment vertical="center"/>
    </xf>
    <xf numFmtId="4" fontId="0" fillId="0" borderId="0" xfId="0" applyNumberFormat="1" applyAlignment="1">
      <alignment horizontal="center" vertical="center"/>
    </xf>
    <xf numFmtId="4" fontId="0" fillId="2" borderId="0" xfId="0" applyNumberFormat="1" applyFill="1" applyAlignment="1">
      <alignment vertical="center"/>
    </xf>
    <xf numFmtId="4" fontId="0" fillId="2" borderId="0" xfId="0" applyNumberFormat="1" applyFill="1" applyAlignment="1">
      <alignment horizontal="center" vertical="center"/>
    </xf>
    <xf numFmtId="4" fontId="0" fillId="3" borderId="1" xfId="0" applyNumberFormat="1" applyFill="1" applyBorder="1"/>
    <xf numFmtId="4" fontId="0" fillId="3" borderId="2" xfId="0" applyNumberFormat="1" applyFill="1" applyBorder="1"/>
    <xf numFmtId="0" fontId="0" fillId="3" borderId="2" xfId="0" applyFill="1" applyBorder="1"/>
    <xf numFmtId="0" fontId="0" fillId="3" borderId="3" xfId="0" applyFill="1" applyBorder="1"/>
    <xf numFmtId="4" fontId="0" fillId="3" borderId="4" xfId="0" applyNumberFormat="1" applyFill="1" applyBorder="1"/>
    <xf numFmtId="4" fontId="0" fillId="3" borderId="5" xfId="0" applyNumberFormat="1" applyFill="1" applyBorder="1"/>
    <xf numFmtId="0" fontId="0" fillId="3" borderId="5" xfId="0" applyFill="1" applyBorder="1"/>
    <xf numFmtId="0" fontId="2" fillId="3" borderId="6" xfId="0" applyFont="1" applyFill="1" applyBorder="1" applyAlignment="1">
      <alignment horizontal="center"/>
    </xf>
    <xf numFmtId="4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center"/>
    </xf>
    <xf numFmtId="4" fontId="0" fillId="0" borderId="7" xfId="0" applyNumberFormat="1" applyFont="1" applyFill="1" applyBorder="1" applyAlignment="1">
      <alignment vertical="center"/>
    </xf>
    <xf numFmtId="4" fontId="0" fillId="0" borderId="7" xfId="0" applyNumberFormat="1" applyFont="1" applyFill="1" applyBorder="1" applyAlignment="1">
      <alignment horizontal="right" vertical="center" wrapText="1"/>
    </xf>
    <xf numFmtId="4" fontId="0" fillId="0" borderId="7" xfId="0" applyNumberFormat="1" applyFont="1" applyFill="1" applyBorder="1" applyAlignment="1">
      <alignment vertical="center" wrapText="1"/>
    </xf>
    <xf numFmtId="4" fontId="0" fillId="0" borderId="7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top"/>
    </xf>
    <xf numFmtId="4" fontId="3" fillId="4" borderId="0" xfId="0" applyNumberFormat="1" applyFont="1" applyFill="1" applyBorder="1" applyAlignment="1">
      <alignment horizontal="center" vertical="top" wrapText="1"/>
    </xf>
    <xf numFmtId="4" fontId="4" fillId="4" borderId="0" xfId="0" applyNumberFormat="1" applyFont="1" applyFill="1" applyBorder="1" applyAlignment="1">
      <alignment horizontal="left" vertical="top"/>
    </xf>
    <xf numFmtId="4" fontId="0" fillId="2" borderId="0" xfId="0" applyNumberFormat="1" applyFont="1" applyFill="1" applyAlignment="1">
      <alignment vertical="center"/>
    </xf>
    <xf numFmtId="4" fontId="0" fillId="2" borderId="0" xfId="0" applyNumberFormat="1" applyFont="1" applyFill="1" applyAlignment="1">
      <alignment vertical="center" wrapText="1"/>
    </xf>
    <xf numFmtId="4" fontId="0" fillId="2" borderId="0" xfId="0" applyNumberFormat="1" applyFont="1" applyFill="1" applyAlignment="1">
      <alignment horizontal="center" vertical="center"/>
    </xf>
    <xf numFmtId="4" fontId="0" fillId="0" borderId="7" xfId="0" applyNumberFormat="1" applyFont="1" applyFill="1" applyBorder="1" applyAlignment="1">
      <alignment horizontal="right" vertical="center"/>
    </xf>
    <xf numFmtId="4" fontId="0" fillId="0" borderId="7" xfId="0" applyNumberFormat="1" applyFill="1" applyBorder="1" applyAlignment="1">
      <alignment horizontal="right" vertical="center" wrapText="1"/>
    </xf>
    <xf numFmtId="4" fontId="0" fillId="2" borderId="7" xfId="0" applyNumberFormat="1" applyFont="1" applyFill="1" applyBorder="1" applyAlignment="1">
      <alignment vertical="center"/>
    </xf>
    <xf numFmtId="0" fontId="6" fillId="0" borderId="8" xfId="2" applyFont="1" applyBorder="1" applyAlignment="1">
      <alignment horizontal="left" vertical="top" wrapText="1"/>
    </xf>
    <xf numFmtId="4" fontId="0" fillId="0" borderId="7" xfId="0" applyNumberFormat="1" applyFill="1" applyBorder="1" applyAlignment="1">
      <alignment vertical="center"/>
    </xf>
    <xf numFmtId="4" fontId="0" fillId="2" borderId="7" xfId="0" applyNumberFormat="1" applyFont="1" applyFill="1" applyBorder="1" applyAlignment="1">
      <alignment vertical="center" wrapText="1"/>
    </xf>
    <xf numFmtId="4" fontId="0" fillId="0" borderId="7" xfId="0" applyNumberFormat="1" applyFill="1" applyBorder="1" applyAlignment="1">
      <alignment horizontal="center" vertical="center"/>
    </xf>
    <xf numFmtId="4" fontId="0" fillId="0" borderId="7" xfId="0" applyNumberFormat="1" applyFill="1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4" fontId="0" fillId="2" borderId="0" xfId="0" applyNumberFormat="1" applyFill="1" applyBorder="1" applyAlignment="1">
      <alignment vertical="center"/>
    </xf>
    <xf numFmtId="4" fontId="4" fillId="4" borderId="0" xfId="0" applyNumberFormat="1" applyFont="1" applyFill="1" applyBorder="1" applyAlignment="1">
      <alignment horizontal="center" vertical="top"/>
    </xf>
    <xf numFmtId="4" fontId="4" fillId="4" borderId="0" xfId="0" applyNumberFormat="1" applyFont="1" applyFill="1" applyBorder="1" applyAlignment="1">
      <alignment horizontal="center" vertical="top" wrapText="1"/>
    </xf>
    <xf numFmtId="4" fontId="0" fillId="2" borderId="0" xfId="0" applyNumberFormat="1" applyFill="1" applyAlignment="1">
      <alignment vertical="center" wrapText="1"/>
    </xf>
    <xf numFmtId="4" fontId="0" fillId="2" borderId="7" xfId="0" applyNumberFormat="1" applyFont="1" applyFill="1" applyBorder="1" applyAlignment="1">
      <alignment horizontal="center" vertical="center"/>
    </xf>
    <xf numFmtId="4" fontId="0" fillId="2" borderId="7" xfId="0" applyNumberFormat="1" applyFill="1" applyBorder="1" applyAlignment="1">
      <alignment horizontal="right" vertical="center" wrapText="1"/>
    </xf>
    <xf numFmtId="0" fontId="6" fillId="0" borderId="10" xfId="2" applyFont="1" applyFill="1" applyBorder="1" applyAlignment="1">
      <alignment horizontal="center" vertical="center" wrapText="1"/>
    </xf>
    <xf numFmtId="0" fontId="6" fillId="0" borderId="12" xfId="2" applyFont="1" applyFill="1" applyBorder="1" applyAlignment="1">
      <alignment horizontal="center" vertical="center" wrapText="1"/>
    </xf>
    <xf numFmtId="4" fontId="0" fillId="0" borderId="7" xfId="0" applyNumberFormat="1" applyBorder="1" applyAlignment="1">
      <alignment vertical="center" wrapText="1"/>
    </xf>
    <xf numFmtId="4" fontId="0" fillId="0" borderId="0" xfId="0" applyNumberFormat="1" applyAlignment="1">
      <alignment vertical="center" wrapText="1"/>
    </xf>
    <xf numFmtId="4" fontId="2" fillId="0" borderId="0" xfId="0" applyNumberFormat="1" applyFont="1" applyAlignment="1">
      <alignment horizontal="center" vertical="center" wrapText="1"/>
    </xf>
    <xf numFmtId="4" fontId="2" fillId="2" borderId="0" xfId="0" applyNumberFormat="1" applyFont="1" applyFill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9" fontId="0" fillId="2" borderId="0" xfId="1" applyFont="1" applyFill="1" applyAlignment="1">
      <alignment horizontal="center" vertical="center"/>
    </xf>
    <xf numFmtId="4" fontId="7" fillId="2" borderId="0" xfId="0" applyNumberFormat="1" applyFont="1" applyFill="1" applyAlignment="1">
      <alignment vertical="center"/>
    </xf>
    <xf numFmtId="4" fontId="0" fillId="0" borderId="0" xfId="0" applyNumberFormat="1" applyFill="1" applyAlignment="1">
      <alignment horizontal="center" vertical="center"/>
    </xf>
    <xf numFmtId="4" fontId="0" fillId="6" borderId="1" xfId="0" applyNumberFormat="1" applyFill="1" applyBorder="1"/>
    <xf numFmtId="4" fontId="0" fillId="6" borderId="2" xfId="0" applyNumberFormat="1" applyFill="1" applyBorder="1"/>
    <xf numFmtId="0" fontId="0" fillId="6" borderId="2" xfId="0" applyFill="1" applyBorder="1"/>
    <xf numFmtId="0" fontId="0" fillId="6" borderId="3" xfId="0" applyFill="1" applyBorder="1"/>
    <xf numFmtId="4" fontId="0" fillId="6" borderId="4" xfId="0" applyNumberFormat="1" applyFill="1" applyBorder="1"/>
    <xf numFmtId="4" fontId="0" fillId="6" borderId="5" xfId="0" applyNumberFormat="1" applyFill="1" applyBorder="1"/>
    <xf numFmtId="0" fontId="0" fillId="6" borderId="5" xfId="0" applyFill="1" applyBorder="1"/>
    <xf numFmtId="0" fontId="2" fillId="6" borderId="6" xfId="0" applyFont="1" applyFill="1" applyBorder="1"/>
    <xf numFmtId="4" fontId="7" fillId="3" borderId="13" xfId="0" applyNumberFormat="1" applyFont="1" applyFill="1" applyBorder="1" applyAlignment="1">
      <alignment vertical="center"/>
    </xf>
    <xf numFmtId="4" fontId="8" fillId="3" borderId="14" xfId="0" applyNumberFormat="1" applyFont="1" applyFill="1" applyBorder="1" applyAlignment="1">
      <alignment vertical="center"/>
    </xf>
    <xf numFmtId="0" fontId="7" fillId="3" borderId="15" xfId="0" applyFont="1" applyFill="1" applyBorder="1" applyAlignment="1">
      <alignment horizontal="right" vertical="center"/>
    </xf>
    <xf numFmtId="4" fontId="8" fillId="7" borderId="16" xfId="0" applyNumberFormat="1" applyFont="1" applyFill="1" applyBorder="1" applyAlignment="1">
      <alignment vertical="center"/>
    </xf>
    <xf numFmtId="10" fontId="8" fillId="7" borderId="0" xfId="1" applyNumberFormat="1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right" vertical="center"/>
    </xf>
    <xf numFmtId="4" fontId="9" fillId="2" borderId="0" xfId="0" applyNumberFormat="1" applyFont="1" applyFill="1" applyAlignment="1">
      <alignment vertical="center"/>
    </xf>
    <xf numFmtId="4" fontId="7" fillId="2" borderId="18" xfId="0" applyNumberFormat="1" applyFont="1" applyFill="1" applyBorder="1" applyAlignment="1">
      <alignment vertical="center"/>
    </xf>
    <xf numFmtId="4" fontId="8" fillId="2" borderId="0" xfId="0" applyNumberFormat="1" applyFont="1" applyFill="1" applyBorder="1" applyAlignment="1">
      <alignment vertical="center"/>
    </xf>
    <xf numFmtId="4" fontId="7" fillId="2" borderId="17" xfId="0" applyNumberFormat="1" applyFont="1" applyFill="1" applyBorder="1" applyAlignment="1">
      <alignment horizontal="left" vertical="center"/>
    </xf>
    <xf numFmtId="10" fontId="10" fillId="2" borderId="0" xfId="1" applyNumberFormat="1" applyFont="1" applyFill="1" applyAlignment="1">
      <alignment vertical="center"/>
    </xf>
    <xf numFmtId="4" fontId="8" fillId="7" borderId="0" xfId="0" applyNumberFormat="1" applyFont="1" applyFill="1" applyBorder="1" applyAlignment="1">
      <alignment vertical="center"/>
    </xf>
    <xf numFmtId="4" fontId="8" fillId="7" borderId="17" xfId="0" applyNumberFormat="1" applyFont="1" applyFill="1" applyBorder="1" applyAlignment="1">
      <alignment horizontal="left" vertical="center"/>
    </xf>
    <xf numFmtId="4" fontId="8" fillId="2" borderId="18" xfId="0" applyNumberFormat="1" applyFont="1" applyFill="1" applyBorder="1" applyAlignment="1">
      <alignment vertical="center"/>
    </xf>
    <xf numFmtId="4" fontId="8" fillId="2" borderId="17" xfId="0" applyNumberFormat="1" applyFont="1" applyFill="1" applyBorder="1" applyAlignment="1">
      <alignment horizontal="left" vertical="center"/>
    </xf>
    <xf numFmtId="4" fontId="8" fillId="7" borderId="18" xfId="0" applyNumberFormat="1" applyFont="1" applyFill="1" applyBorder="1" applyAlignment="1">
      <alignment vertical="center"/>
    </xf>
    <xf numFmtId="4" fontId="8" fillId="3" borderId="19" xfId="0" applyNumberFormat="1" applyFont="1" applyFill="1" applyBorder="1"/>
    <xf numFmtId="4" fontId="8" fillId="3" borderId="20" xfId="0" applyNumberFormat="1" applyFont="1" applyFill="1" applyBorder="1"/>
    <xf numFmtId="0" fontId="7" fillId="3" borderId="21" xfId="0" applyFont="1" applyFill="1" applyBorder="1" applyAlignment="1">
      <alignment horizontal="right" vertical="center"/>
    </xf>
    <xf numFmtId="4" fontId="7" fillId="2" borderId="22" xfId="0" applyNumberFormat="1" applyFont="1" applyFill="1" applyBorder="1" applyAlignment="1">
      <alignment vertical="center"/>
    </xf>
    <xf numFmtId="4" fontId="7" fillId="2" borderId="23" xfId="0" applyNumberFormat="1" applyFont="1" applyFill="1" applyBorder="1"/>
    <xf numFmtId="0" fontId="7" fillId="2" borderId="24" xfId="0" applyFont="1" applyFill="1" applyBorder="1"/>
    <xf numFmtId="4" fontId="2" fillId="2" borderId="7" xfId="0" applyNumberFormat="1" applyFont="1" applyFill="1" applyBorder="1" applyAlignment="1">
      <alignment vertical="center"/>
    </xf>
    <xf numFmtId="4" fontId="0" fillId="2" borderId="23" xfId="0" applyNumberFormat="1" applyFill="1" applyBorder="1" applyAlignment="1">
      <alignment vertical="center"/>
    </xf>
    <xf numFmtId="0" fontId="2" fillId="2" borderId="23" xfId="0" applyFont="1" applyFill="1" applyBorder="1" applyAlignment="1">
      <alignment horizontal="right"/>
    </xf>
    <xf numFmtId="4" fontId="0" fillId="2" borderId="23" xfId="0" applyNumberFormat="1" applyFill="1" applyBorder="1" applyAlignment="1">
      <alignment horizontal="center" vertical="center"/>
    </xf>
    <xf numFmtId="4" fontId="0" fillId="2" borderId="24" xfId="0" applyNumberFormat="1" applyFill="1" applyBorder="1" applyAlignment="1">
      <alignment vertical="center"/>
    </xf>
    <xf numFmtId="0" fontId="2" fillId="2" borderId="23" xfId="0" applyFont="1" applyFill="1" applyBorder="1" applyAlignment="1">
      <alignment horizontal="right" wrapText="1"/>
    </xf>
    <xf numFmtId="4" fontId="11" fillId="0" borderId="0" xfId="0" applyNumberFormat="1" applyFont="1" applyBorder="1" applyAlignment="1">
      <alignment vertical="center"/>
    </xf>
    <xf numFmtId="4" fontId="0" fillId="0" borderId="0" xfId="0" applyNumberFormat="1" applyFill="1" applyBorder="1" applyAlignment="1">
      <alignment vertical="center" wrapText="1"/>
    </xf>
    <xf numFmtId="4" fontId="7" fillId="2" borderId="24" xfId="0" applyNumberFormat="1" applyFont="1" applyFill="1" applyBorder="1" applyAlignment="1">
      <alignment horizontal="center" vertical="center" wrapText="1"/>
    </xf>
    <xf numFmtId="4" fontId="0" fillId="2" borderId="0" xfId="0" applyNumberForma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right" wrapText="1"/>
    </xf>
    <xf numFmtId="4" fontId="2" fillId="2" borderId="0" xfId="0" applyNumberFormat="1" applyFont="1" applyFill="1" applyBorder="1" applyAlignment="1">
      <alignment vertical="center"/>
    </xf>
    <xf numFmtId="4" fontId="0" fillId="0" borderId="0" xfId="0" applyNumberFormat="1" applyFill="1" applyBorder="1" applyAlignment="1">
      <alignment horizontal="center" vertical="center"/>
    </xf>
    <xf numFmtId="4" fontId="14" fillId="2" borderId="0" xfId="0" applyNumberFormat="1" applyFont="1" applyFill="1" applyBorder="1" applyAlignment="1">
      <alignment horizontal="left" vertical="top"/>
    </xf>
    <xf numFmtId="4" fontId="2" fillId="3" borderId="21" xfId="0" applyNumberFormat="1" applyFont="1" applyFill="1" applyBorder="1" applyAlignment="1">
      <alignment horizontal="center" vertical="center" wrapText="1"/>
    </xf>
    <xf numFmtId="4" fontId="2" fillId="3" borderId="27" xfId="0" applyNumberFormat="1" applyFont="1" applyFill="1" applyBorder="1" applyAlignment="1">
      <alignment horizontal="center" vertical="center" wrapText="1"/>
    </xf>
    <xf numFmtId="4" fontId="2" fillId="3" borderId="28" xfId="0" applyNumberFormat="1" applyFont="1" applyFill="1" applyBorder="1" applyAlignment="1">
      <alignment horizontal="center" vertical="center" wrapText="1"/>
    </xf>
    <xf numFmtId="4" fontId="2" fillId="3" borderId="29" xfId="0" applyNumberFormat="1" applyFont="1" applyFill="1" applyBorder="1" applyAlignment="1">
      <alignment horizontal="center" vertical="center" wrapText="1"/>
    </xf>
    <xf numFmtId="4" fontId="0" fillId="2" borderId="17" xfId="0" applyNumberFormat="1" applyFill="1" applyBorder="1" applyAlignment="1">
      <alignment vertical="center"/>
    </xf>
    <xf numFmtId="4" fontId="0" fillId="2" borderId="18" xfId="0" applyNumberFormat="1" applyFill="1" applyBorder="1" applyAlignment="1">
      <alignment vertical="center"/>
    </xf>
    <xf numFmtId="4" fontId="7" fillId="7" borderId="17" xfId="0" applyNumberFormat="1" applyFont="1" applyFill="1" applyBorder="1" applyAlignment="1">
      <alignment vertical="center"/>
    </xf>
    <xf numFmtId="164" fontId="7" fillId="7" borderId="18" xfId="0" applyNumberFormat="1" applyFont="1" applyFill="1" applyBorder="1" applyAlignment="1">
      <alignment vertical="center"/>
    </xf>
    <xf numFmtId="4" fontId="15" fillId="2" borderId="0" xfId="0" applyNumberFormat="1" applyFont="1" applyFill="1" applyBorder="1" applyAlignment="1">
      <alignment horizontal="left" vertical="center"/>
    </xf>
    <xf numFmtId="164" fontId="0" fillId="2" borderId="30" xfId="0" applyNumberFormat="1" applyFill="1" applyBorder="1" applyAlignment="1">
      <alignment vertical="center"/>
    </xf>
    <xf numFmtId="4" fontId="0" fillId="0" borderId="32" xfId="0" applyNumberFormat="1" applyFill="1" applyBorder="1" applyAlignment="1">
      <alignment horizontal="left" vertical="center" indent="4"/>
    </xf>
    <xf numFmtId="3" fontId="0" fillId="2" borderId="33" xfId="0" applyNumberFormat="1" applyFill="1" applyBorder="1" applyAlignment="1">
      <alignment horizontal="center" vertical="center"/>
    </xf>
    <xf numFmtId="164" fontId="0" fillId="2" borderId="33" xfId="0" applyNumberFormat="1" applyFill="1" applyBorder="1" applyAlignment="1">
      <alignment vertical="center"/>
    </xf>
    <xf numFmtId="4" fontId="0" fillId="2" borderId="33" xfId="0" applyNumberFormat="1" applyFill="1" applyBorder="1" applyAlignment="1">
      <alignment vertical="center"/>
    </xf>
    <xf numFmtId="164" fontId="8" fillId="7" borderId="0" xfId="0" applyNumberFormat="1" applyFont="1" applyFill="1" applyBorder="1" applyAlignment="1">
      <alignment vertical="center"/>
    </xf>
    <xf numFmtId="4" fontId="0" fillId="2" borderId="32" xfId="0" applyNumberFormat="1" applyFill="1" applyBorder="1" applyAlignment="1">
      <alignment horizontal="center" vertical="center"/>
    </xf>
    <xf numFmtId="4" fontId="16" fillId="2" borderId="17" xfId="0" applyNumberFormat="1" applyFont="1" applyFill="1" applyBorder="1" applyAlignment="1">
      <alignment horizontal="right" vertical="center"/>
    </xf>
    <xf numFmtId="4" fontId="17" fillId="2" borderId="0" xfId="0" applyNumberFormat="1" applyFont="1" applyFill="1" applyBorder="1" applyAlignment="1">
      <alignment vertical="center"/>
    </xf>
    <xf numFmtId="164" fontId="16" fillId="2" borderId="18" xfId="0" applyNumberFormat="1" applyFont="1" applyFill="1" applyBorder="1" applyAlignment="1">
      <alignment vertical="center"/>
    </xf>
    <xf numFmtId="0" fontId="18" fillId="7" borderId="17" xfId="0" applyFont="1" applyFill="1" applyBorder="1" applyAlignment="1">
      <alignment horizontal="right" vertical="center"/>
    </xf>
    <xf numFmtId="10" fontId="18" fillId="7" borderId="0" xfId="1" applyNumberFormat="1" applyFont="1" applyFill="1" applyBorder="1" applyAlignment="1">
      <alignment vertical="center"/>
    </xf>
    <xf numFmtId="10" fontId="18" fillId="7" borderId="0" xfId="1" applyNumberFormat="1" applyFont="1" applyFill="1" applyBorder="1" applyAlignment="1">
      <alignment horizontal="center" vertical="center"/>
    </xf>
    <xf numFmtId="164" fontId="18" fillId="7" borderId="16" xfId="0" applyNumberFormat="1" applyFont="1" applyFill="1" applyBorder="1" applyAlignment="1">
      <alignment vertical="center"/>
    </xf>
    <xf numFmtId="0" fontId="16" fillId="3" borderId="15" xfId="0" applyFont="1" applyFill="1" applyBorder="1" applyAlignment="1">
      <alignment horizontal="right" vertical="center"/>
    </xf>
    <xf numFmtId="4" fontId="17" fillId="3" borderId="14" xfId="0" applyNumberFormat="1" applyFont="1" applyFill="1" applyBorder="1" applyAlignment="1">
      <alignment vertical="center"/>
    </xf>
    <xf numFmtId="164" fontId="19" fillId="3" borderId="13" xfId="0" applyNumberFormat="1" applyFont="1" applyFill="1" applyBorder="1" applyAlignment="1">
      <alignment vertical="center"/>
    </xf>
    <xf numFmtId="0" fontId="2" fillId="3" borderId="6" xfId="0" applyFont="1" applyFill="1" applyBorder="1"/>
    <xf numFmtId="0" fontId="0" fillId="3" borderId="5" xfId="0" applyFill="1" applyBorder="1" applyAlignment="1">
      <alignment vertical="center"/>
    </xf>
    <xf numFmtId="4" fontId="0" fillId="3" borderId="5" xfId="0" applyNumberFormat="1" applyFill="1" applyBorder="1" applyAlignment="1">
      <alignment vertical="center"/>
    </xf>
    <xf numFmtId="4" fontId="0" fillId="3" borderId="4" xfId="0" applyNumberForma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3" fontId="0" fillId="0" borderId="33" xfId="0" applyNumberFormat="1" applyFill="1" applyBorder="1" applyAlignment="1">
      <alignment horizontal="center" vertical="center"/>
    </xf>
    <xf numFmtId="4" fontId="0" fillId="0" borderId="0" xfId="0" applyNumberFormat="1" applyFont="1" applyAlignment="1">
      <alignment vertical="center"/>
    </xf>
    <xf numFmtId="4" fontId="13" fillId="2" borderId="0" xfId="0" applyNumberFormat="1" applyFont="1" applyFill="1" applyBorder="1" applyAlignment="1">
      <alignment horizontal="left" vertical="top"/>
    </xf>
    <xf numFmtId="4" fontId="3" fillId="4" borderId="0" xfId="0" applyNumberFormat="1" applyFont="1" applyFill="1" applyBorder="1" applyAlignment="1">
      <alignment horizontal="left" vertical="top"/>
    </xf>
    <xf numFmtId="4" fontId="0" fillId="0" borderId="0" xfId="0" applyNumberFormat="1" applyFont="1"/>
    <xf numFmtId="4" fontId="0" fillId="2" borderId="24" xfId="0" applyNumberFormat="1" applyFont="1" applyFill="1" applyBorder="1" applyAlignment="1">
      <alignment vertical="center"/>
    </xf>
    <xf numFmtId="4" fontId="0" fillId="2" borderId="23" xfId="0" applyNumberFormat="1" applyFont="1" applyFill="1" applyBorder="1" applyAlignment="1">
      <alignment horizontal="center" vertical="center"/>
    </xf>
    <xf numFmtId="4" fontId="0" fillId="2" borderId="23" xfId="0" applyNumberFormat="1" applyFont="1" applyFill="1" applyBorder="1" applyAlignment="1">
      <alignment vertical="center"/>
    </xf>
    <xf numFmtId="4" fontId="2" fillId="0" borderId="0" xfId="0" applyNumberFormat="1" applyFont="1"/>
    <xf numFmtId="0" fontId="20" fillId="0" borderId="0" xfId="0" applyFont="1"/>
    <xf numFmtId="0" fontId="0" fillId="2" borderId="0" xfId="0" applyFont="1" applyFill="1" applyAlignment="1">
      <alignment wrapText="1"/>
    </xf>
    <xf numFmtId="4" fontId="0" fillId="2" borderId="0" xfId="0" applyNumberFormat="1" applyFont="1" applyFill="1"/>
    <xf numFmtId="0" fontId="7" fillId="3" borderId="21" xfId="0" applyFont="1" applyFill="1" applyBorder="1" applyAlignment="1">
      <alignment horizontal="right" vertical="center" wrapText="1"/>
    </xf>
    <xf numFmtId="4" fontId="8" fillId="2" borderId="17" xfId="0" applyNumberFormat="1" applyFont="1" applyFill="1" applyBorder="1" applyAlignment="1">
      <alignment horizontal="left" vertical="center" wrapText="1"/>
    </xf>
    <xf numFmtId="4" fontId="8" fillId="7" borderId="17" xfId="0" applyNumberFormat="1" applyFont="1" applyFill="1" applyBorder="1" applyAlignment="1">
      <alignment horizontal="left" vertical="center" wrapText="1"/>
    </xf>
    <xf numFmtId="4" fontId="7" fillId="2" borderId="17" xfId="0" applyNumberFormat="1" applyFont="1" applyFill="1" applyBorder="1" applyAlignment="1">
      <alignment horizontal="right" vertical="center" wrapText="1"/>
    </xf>
    <xf numFmtId="4" fontId="7" fillId="2" borderId="34" xfId="0" applyNumberFormat="1" applyFont="1" applyFill="1" applyBorder="1" applyAlignment="1">
      <alignment vertical="center"/>
    </xf>
    <xf numFmtId="0" fontId="8" fillId="7" borderId="17" xfId="0" applyFont="1" applyFill="1" applyBorder="1" applyAlignment="1">
      <alignment horizontal="right" vertical="center" wrapText="1"/>
    </xf>
    <xf numFmtId="4" fontId="0" fillId="0" borderId="0" xfId="0" applyNumberFormat="1" applyFont="1" applyAlignment="1">
      <alignment horizontal="center" vertical="center"/>
    </xf>
    <xf numFmtId="4" fontId="0" fillId="0" borderId="0" xfId="0" applyNumberFormat="1" applyFont="1" applyAlignment="1">
      <alignment vertical="center" wrapText="1"/>
    </xf>
    <xf numFmtId="0" fontId="7" fillId="3" borderId="15" xfId="0" applyFont="1" applyFill="1" applyBorder="1" applyAlignment="1">
      <alignment horizontal="right" vertical="center" wrapText="1"/>
    </xf>
    <xf numFmtId="4" fontId="0" fillId="0" borderId="0" xfId="0" applyNumberFormat="1" applyFont="1" applyFill="1" applyAlignment="1">
      <alignment horizontal="center" vertical="center"/>
    </xf>
    <xf numFmtId="4" fontId="0" fillId="0" borderId="0" xfId="0" applyNumberFormat="1" applyFont="1" applyFill="1" applyAlignment="1">
      <alignment vertical="center" wrapText="1"/>
    </xf>
    <xf numFmtId="0" fontId="5" fillId="0" borderId="0" xfId="2"/>
    <xf numFmtId="4" fontId="2" fillId="0" borderId="0" xfId="0" applyNumberFormat="1" applyFont="1" applyBorder="1"/>
    <xf numFmtId="4" fontId="0" fillId="0" borderId="0" xfId="0" applyNumberFormat="1" applyFont="1" applyBorder="1"/>
    <xf numFmtId="4" fontId="0" fillId="5" borderId="0" xfId="0" applyNumberFormat="1" applyFont="1" applyFill="1" applyAlignment="1">
      <alignment vertical="center"/>
    </xf>
    <xf numFmtId="4" fontId="0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vertical="center" wrapText="1"/>
    </xf>
    <xf numFmtId="4" fontId="0" fillId="0" borderId="0" xfId="0" applyNumberFormat="1" applyFont="1" applyFill="1" applyBorder="1" applyAlignment="1">
      <alignment vertical="center"/>
    </xf>
    <xf numFmtId="4" fontId="0" fillId="0" borderId="0" xfId="0" applyNumberFormat="1" applyFont="1" applyFill="1" applyBorder="1" applyAlignment="1">
      <alignment horizontal="right" vertical="center" wrapText="1"/>
    </xf>
    <xf numFmtId="4" fontId="0" fillId="0" borderId="0" xfId="0" applyNumberFormat="1" applyFont="1" applyFill="1" applyBorder="1" applyAlignment="1">
      <alignment horizontal="right" vertical="center"/>
    </xf>
    <xf numFmtId="0" fontId="22" fillId="2" borderId="0" xfId="0" applyFont="1" applyFill="1" applyAlignment="1">
      <alignment horizontal="center"/>
    </xf>
    <xf numFmtId="0" fontId="25" fillId="2" borderId="0" xfId="0" applyFont="1" applyFill="1" applyAlignment="1">
      <alignment horizontal="center" vertical="center" wrapText="1"/>
    </xf>
    <xf numFmtId="0" fontId="0" fillId="2" borderId="7" xfId="0" applyFill="1" applyBorder="1" applyAlignment="1">
      <alignment horizont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4" fontId="25" fillId="2" borderId="7" xfId="0" applyNumberFormat="1" applyFont="1" applyFill="1" applyBorder="1" applyAlignment="1">
      <alignment horizontal="left" vertical="center"/>
    </xf>
    <xf numFmtId="4" fontId="0" fillId="2" borderId="36" xfId="0" applyNumberFormat="1" applyFill="1" applyBorder="1" applyAlignment="1">
      <alignment horizontal="left" vertical="center" indent="4"/>
    </xf>
    <xf numFmtId="164" fontId="0" fillId="2" borderId="37" xfId="0" applyNumberFormat="1" applyFill="1" applyBorder="1" applyAlignment="1">
      <alignment vertical="center"/>
    </xf>
    <xf numFmtId="3" fontId="2" fillId="2" borderId="0" xfId="3" applyNumberFormat="1" applyFont="1" applyFill="1" applyBorder="1" applyAlignment="1">
      <alignment horizontal="center" vertical="center"/>
    </xf>
    <xf numFmtId="4" fontId="23" fillId="2" borderId="0" xfId="0" applyNumberFormat="1" applyFont="1" applyFill="1" applyBorder="1" applyAlignment="1">
      <alignment vertical="center"/>
    </xf>
    <xf numFmtId="0" fontId="6" fillId="2" borderId="9" xfId="2" applyFont="1" applyFill="1" applyBorder="1" applyAlignment="1">
      <alignment horizontal="left" vertical="top" wrapText="1"/>
    </xf>
    <xf numFmtId="0" fontId="6" fillId="2" borderId="11" xfId="2" applyFont="1" applyFill="1" applyBorder="1" applyAlignment="1">
      <alignment horizontal="left" vertical="top" wrapText="1"/>
    </xf>
    <xf numFmtId="4" fontId="0" fillId="2" borderId="7" xfId="0" applyNumberFormat="1" applyFill="1" applyBorder="1" applyAlignment="1">
      <alignment vertical="center" wrapText="1"/>
    </xf>
    <xf numFmtId="4" fontId="0" fillId="2" borderId="7" xfId="0" applyNumberFormat="1" applyFill="1" applyBorder="1" applyAlignment="1">
      <alignment horizontal="center" vertical="center"/>
    </xf>
    <xf numFmtId="4" fontId="0" fillId="2" borderId="7" xfId="0" applyNumberFormat="1" applyFill="1" applyBorder="1" applyAlignment="1">
      <alignment vertical="center"/>
    </xf>
    <xf numFmtId="4" fontId="24" fillId="2" borderId="0" xfId="0" applyNumberFormat="1" applyFont="1" applyFill="1" applyAlignment="1">
      <alignment horizontal="left" vertical="center"/>
    </xf>
    <xf numFmtId="0" fontId="25" fillId="2" borderId="25" xfId="0" applyFont="1" applyFill="1" applyBorder="1" applyAlignment="1">
      <alignment horizontal="center" vertical="center"/>
    </xf>
    <xf numFmtId="0" fontId="25" fillId="2" borderId="26" xfId="0" applyFont="1" applyFill="1" applyBorder="1" applyAlignment="1">
      <alignment horizontal="left" vertical="center" wrapText="1"/>
    </xf>
    <xf numFmtId="0" fontId="25" fillId="2" borderId="0" xfId="0" applyFont="1" applyFill="1" applyBorder="1" applyAlignment="1">
      <alignment horizontal="center" vertical="center"/>
    </xf>
    <xf numFmtId="4" fontId="25" fillId="2" borderId="7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5" fillId="2" borderId="0" xfId="0" applyFont="1" applyFill="1" applyBorder="1" applyAlignment="1">
      <alignment horizontal="left" vertical="center" wrapText="1"/>
    </xf>
    <xf numFmtId="0" fontId="0" fillId="2" borderId="0" xfId="0" applyFill="1" applyBorder="1" applyAlignment="1">
      <alignment horizontal="center" vertical="center"/>
    </xf>
    <xf numFmtId="0" fontId="25" fillId="9" borderId="25" xfId="0" applyFont="1" applyFill="1" applyBorder="1" applyAlignment="1">
      <alignment horizontal="center" vertical="center"/>
    </xf>
    <xf numFmtId="0" fontId="25" fillId="9" borderId="7" xfId="0" applyFont="1" applyFill="1" applyBorder="1" applyAlignment="1">
      <alignment horizontal="center" vertical="center"/>
    </xf>
    <xf numFmtId="4" fontId="15" fillId="2" borderId="17" xfId="0" applyNumberFormat="1" applyFont="1" applyFill="1" applyBorder="1" applyAlignment="1">
      <alignment horizontal="left" vertical="center"/>
    </xf>
    <xf numFmtId="3" fontId="0" fillId="0" borderId="39" xfId="0" applyNumberFormat="1" applyFill="1" applyBorder="1" applyAlignment="1">
      <alignment horizontal="center" vertical="center"/>
    </xf>
    <xf numFmtId="4" fontId="0" fillId="0" borderId="0" xfId="0" applyNumberFormat="1"/>
    <xf numFmtId="4" fontId="3" fillId="4" borderId="31" xfId="0" applyNumberFormat="1" applyFont="1" applyFill="1" applyBorder="1" applyAlignment="1">
      <alignment horizontal="center" vertical="top"/>
    </xf>
    <xf numFmtId="4" fontId="0" fillId="5" borderId="0" xfId="0" applyNumberFormat="1" applyFont="1" applyFill="1" applyAlignment="1">
      <alignment vertical="center" wrapText="1"/>
    </xf>
    <xf numFmtId="0" fontId="0" fillId="2" borderId="31" xfId="0" applyFill="1" applyBorder="1" applyAlignment="1">
      <alignment horizontal="center"/>
    </xf>
    <xf numFmtId="0" fontId="25" fillId="9" borderId="25" xfId="0" applyFont="1" applyFill="1" applyBorder="1" applyAlignment="1">
      <alignment horizontal="center" vertical="center"/>
    </xf>
    <xf numFmtId="0" fontId="0" fillId="2" borderId="7" xfId="0" applyFill="1" applyBorder="1"/>
    <xf numFmtId="4" fontId="27" fillId="0" borderId="0" xfId="0" applyNumberFormat="1" applyFont="1" applyFill="1" applyAlignment="1">
      <alignment vertical="center"/>
    </xf>
    <xf numFmtId="0" fontId="25" fillId="2" borderId="7" xfId="0" applyFont="1" applyFill="1" applyBorder="1" applyAlignment="1">
      <alignment horizontal="center" vertical="center"/>
    </xf>
    <xf numFmtId="0" fontId="25" fillId="2" borderId="7" xfId="0" applyFont="1" applyFill="1" applyBorder="1" applyAlignment="1">
      <alignment horizontal="center" vertical="center" wrapText="1"/>
    </xf>
    <xf numFmtId="0" fontId="25" fillId="2" borderId="24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/>
    </xf>
    <xf numFmtId="3" fontId="25" fillId="2" borderId="7" xfId="0" applyNumberFormat="1" applyFont="1" applyFill="1" applyBorder="1" applyAlignment="1">
      <alignment horizontal="center" vertical="center"/>
    </xf>
    <xf numFmtId="3" fontId="25" fillId="2" borderId="0" xfId="0" applyNumberFormat="1" applyFont="1" applyFill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vertical="center"/>
    </xf>
    <xf numFmtId="0" fontId="0" fillId="2" borderId="0" xfId="0" applyFill="1" applyAlignment="1">
      <alignment horizontal="left"/>
    </xf>
    <xf numFmtId="3" fontId="25" fillId="2" borderId="24" xfId="0" applyNumberFormat="1" applyFont="1" applyFill="1" applyBorder="1" applyAlignment="1">
      <alignment horizontal="center" vertical="center"/>
    </xf>
    <xf numFmtId="4" fontId="25" fillId="0" borderId="7" xfId="0" applyNumberFormat="1" applyFont="1" applyFill="1" applyBorder="1" applyAlignment="1">
      <alignment horizontal="center" vertical="center"/>
    </xf>
    <xf numFmtId="4" fontId="25" fillId="0" borderId="7" xfId="0" applyNumberFormat="1" applyFont="1" applyFill="1" applyBorder="1" applyAlignment="1">
      <alignment horizontal="left" vertical="center"/>
    </xf>
    <xf numFmtId="0" fontId="0" fillId="0" borderId="7" xfId="0" applyFill="1" applyBorder="1" applyAlignment="1">
      <alignment horizontal="center" vertical="center"/>
    </xf>
    <xf numFmtId="0" fontId="26" fillId="0" borderId="35" xfId="4" applyFill="1" applyAlignment="1">
      <alignment horizontal="center" vertical="center"/>
    </xf>
    <xf numFmtId="4" fontId="25" fillId="2" borderId="7" xfId="0" applyNumberFormat="1" applyFont="1" applyFill="1" applyBorder="1" applyAlignment="1">
      <alignment horizontal="left" vertical="center" wrapText="1"/>
    </xf>
    <xf numFmtId="3" fontId="2" fillId="2" borderId="22" xfId="0" applyNumberFormat="1" applyFont="1" applyFill="1" applyBorder="1" applyAlignment="1">
      <alignment horizontal="center" vertical="center" wrapText="1"/>
    </xf>
    <xf numFmtId="4" fontId="0" fillId="2" borderId="7" xfId="0" applyNumberFormat="1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4" fontId="0" fillId="0" borderId="7" xfId="0" applyNumberFormat="1" applyBorder="1" applyAlignment="1">
      <alignment horizontal="right"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7" xfId="0" applyBorder="1" applyAlignment="1">
      <alignment horizontal="center" vertical="center"/>
    </xf>
    <xf numFmtId="4" fontId="16" fillId="7" borderId="40" xfId="0" applyNumberFormat="1" applyFont="1" applyFill="1" applyBorder="1" applyAlignment="1">
      <alignment horizontal="right" vertical="center"/>
    </xf>
    <xf numFmtId="4" fontId="0" fillId="7" borderId="41" xfId="0" applyNumberFormat="1" applyFill="1" applyBorder="1" applyAlignment="1">
      <alignment vertical="center"/>
    </xf>
    <xf numFmtId="164" fontId="7" fillId="7" borderId="42" xfId="0" applyNumberFormat="1" applyFont="1" applyFill="1" applyBorder="1" applyAlignment="1">
      <alignment vertical="center"/>
    </xf>
    <xf numFmtId="10" fontId="0" fillId="2" borderId="0" xfId="1" applyNumberFormat="1" applyFont="1" applyFill="1" applyBorder="1" applyAlignment="1">
      <alignment horizontal="center" vertical="center"/>
    </xf>
    <xf numFmtId="4" fontId="16" fillId="7" borderId="17" xfId="0" applyNumberFormat="1" applyFont="1" applyFill="1" applyBorder="1" applyAlignment="1">
      <alignment horizontal="right" vertical="center"/>
    </xf>
    <xf numFmtId="10" fontId="0" fillId="7" borderId="0" xfId="1" applyNumberFormat="1" applyFont="1" applyFill="1" applyBorder="1" applyAlignment="1">
      <alignment horizontal="center" vertical="center"/>
    </xf>
    <xf numFmtId="4" fontId="0" fillId="7" borderId="0" xfId="0" applyNumberFormat="1" applyFill="1" applyAlignment="1">
      <alignment vertical="center"/>
    </xf>
    <xf numFmtId="0" fontId="16" fillId="2" borderId="0" xfId="0" applyFont="1" applyFill="1" applyBorder="1" applyAlignment="1">
      <alignment horizontal="right" vertical="center"/>
    </xf>
    <xf numFmtId="4" fontId="17" fillId="2" borderId="17" xfId="0" applyNumberFormat="1" applyFont="1" applyFill="1" applyBorder="1" applyAlignment="1">
      <alignment horizontal="right" vertical="center"/>
    </xf>
    <xf numFmtId="164" fontId="8" fillId="2" borderId="18" xfId="0" applyNumberFormat="1" applyFont="1" applyFill="1" applyBorder="1" applyAlignment="1">
      <alignment vertical="center"/>
    </xf>
    <xf numFmtId="164" fontId="8" fillId="2" borderId="16" xfId="0" applyNumberFormat="1" applyFont="1" applyFill="1" applyBorder="1" applyAlignment="1">
      <alignment vertical="center"/>
    </xf>
    <xf numFmtId="164" fontId="8" fillId="0" borderId="16" xfId="0" applyNumberFormat="1" applyFont="1" applyBorder="1" applyAlignment="1">
      <alignment vertical="center"/>
    </xf>
    <xf numFmtId="164" fontId="19" fillId="2" borderId="0" xfId="0" applyNumberFormat="1" applyFont="1" applyFill="1" applyAlignment="1">
      <alignment vertical="center"/>
    </xf>
    <xf numFmtId="3" fontId="25" fillId="2" borderId="24" xfId="0" applyNumberFormat="1" applyFont="1" applyFill="1" applyBorder="1" applyAlignment="1">
      <alignment horizontal="center" vertical="center"/>
    </xf>
    <xf numFmtId="3" fontId="25" fillId="2" borderId="22" xfId="0" applyNumberFormat="1" applyFont="1" applyFill="1" applyBorder="1" applyAlignment="1">
      <alignment horizontal="center" vertical="center"/>
    </xf>
    <xf numFmtId="4" fontId="24" fillId="2" borderId="0" xfId="0" applyNumberFormat="1" applyFont="1" applyFill="1" applyAlignment="1">
      <alignment horizontal="left" vertical="center"/>
    </xf>
    <xf numFmtId="4" fontId="25" fillId="4" borderId="24" xfId="0" applyNumberFormat="1" applyFont="1" applyFill="1" applyBorder="1" applyAlignment="1">
      <alignment horizontal="left" vertical="center"/>
    </xf>
    <xf numFmtId="0" fontId="25" fillId="4" borderId="23" xfId="0" applyFont="1" applyFill="1" applyBorder="1" applyAlignment="1">
      <alignment horizontal="left" vertical="center"/>
    </xf>
    <xf numFmtId="0" fontId="25" fillId="4" borderId="22" xfId="0" applyFont="1" applyFill="1" applyBorder="1" applyAlignment="1">
      <alignment horizontal="left" vertical="center"/>
    </xf>
    <xf numFmtId="0" fontId="25" fillId="4" borderId="31" xfId="0" applyFont="1" applyFill="1" applyBorder="1" applyAlignment="1">
      <alignment horizontal="left" vertical="center"/>
    </xf>
    <xf numFmtId="0" fontId="25" fillId="4" borderId="38" xfId="0" applyFont="1" applyFill="1" applyBorder="1" applyAlignment="1">
      <alignment horizontal="left" vertical="center"/>
    </xf>
    <xf numFmtId="4" fontId="25" fillId="4" borderId="31" xfId="0" applyNumberFormat="1" applyFont="1" applyFill="1" applyBorder="1" applyAlignment="1">
      <alignment horizontal="left" vertical="center"/>
    </xf>
    <xf numFmtId="0" fontId="2" fillId="2" borderId="24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5" fillId="9" borderId="25" xfId="0" applyFont="1" applyFill="1" applyBorder="1" applyAlignment="1">
      <alignment horizontal="center" vertical="center"/>
    </xf>
    <xf numFmtId="0" fontId="25" fillId="9" borderId="26" xfId="0" applyFont="1" applyFill="1" applyBorder="1" applyAlignment="1">
      <alignment horizontal="center" vertical="center"/>
    </xf>
    <xf numFmtId="164" fontId="0" fillId="0" borderId="33" xfId="0" applyNumberFormat="1" applyBorder="1" applyAlignment="1">
      <alignment vertical="center"/>
    </xf>
    <xf numFmtId="164" fontId="8" fillId="7" borderId="0" xfId="0" applyNumberFormat="1" applyFont="1" applyFill="1" applyAlignment="1">
      <alignment vertical="center"/>
    </xf>
  </cellXfs>
  <cellStyles count="5">
    <cellStyle name="Càlcul" xfId="3" builtinId="22"/>
    <cellStyle name="Entrada" xfId="4" builtinId="20"/>
    <cellStyle name="Normal" xfId="0" builtinId="0"/>
    <cellStyle name="Normal 2" xfId="2" xr:uid="{00000000-0005-0000-0000-000002000000}"/>
    <cellStyle name="Percentatge" xfId="1" builtinId="5"/>
  </cellStyles>
  <dxfs count="0"/>
  <tableStyles count="0" defaultTableStyle="TableStyleMedium2" defaultPivotStyle="PivotStyleLight16"/>
  <colors>
    <mruColors>
      <color rgb="FFFF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311149</xdr:colOff>
      <xdr:row>4</xdr:row>
      <xdr:rowOff>114299</xdr:rowOff>
    </xdr:from>
    <xdr:to>
      <xdr:col>2</xdr:col>
      <xdr:colOff>679938</xdr:colOff>
      <xdr:row>4</xdr:row>
      <xdr:rowOff>316522</xdr:rowOff>
    </xdr:to>
    <xdr:grpSp>
      <xdr:nvGrpSpPr>
        <xdr:cNvPr id="2" name="Grupo 12">
          <a:extLst>
            <a:ext uri="{FF2B5EF4-FFF2-40B4-BE49-F238E27FC236}">
              <a16:creationId xmlns:a16="http://schemas.microsoft.com/office/drawing/2014/main" id="{C145E5FF-0979-4EB3-9C41-4A9D9DF82F73}"/>
            </a:ext>
          </a:extLst>
        </xdr:cNvPr>
        <xdr:cNvGrpSpPr>
          <a:grpSpLocks/>
        </xdr:cNvGrpSpPr>
      </xdr:nvGrpSpPr>
      <xdr:grpSpPr bwMode="auto">
        <a:xfrm>
          <a:off x="3793489" y="1226819"/>
          <a:ext cx="368789" cy="202223"/>
          <a:chOff x="-90887" y="13440"/>
          <a:chExt cx="358338" cy="97721"/>
        </a:xfrm>
      </xdr:grpSpPr>
      <xdr:sp macro="" textlink="">
        <xdr:nvSpPr>
          <xdr:cNvPr id="3" name="Rectángulo 2">
            <a:extLst>
              <a:ext uri="{FF2B5EF4-FFF2-40B4-BE49-F238E27FC236}">
                <a16:creationId xmlns:a16="http://schemas.microsoft.com/office/drawing/2014/main" id="{4006FECA-327C-44C2-B44B-F4AE7EFFDA10}"/>
              </a:ext>
            </a:extLst>
          </xdr:cNvPr>
          <xdr:cNvSpPr/>
        </xdr:nvSpPr>
        <xdr:spPr>
          <a:xfrm>
            <a:off x="-90887" y="16930"/>
            <a:ext cx="273019" cy="94231"/>
          </a:xfrm>
          <a:prstGeom prst="rect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s-ES"/>
          </a:p>
        </xdr:txBody>
      </xdr:sp>
      <xdr:sp macro="" textlink="">
        <xdr:nvSpPr>
          <xdr:cNvPr id="4" name="Triángulo isósceles 3">
            <a:extLst>
              <a:ext uri="{FF2B5EF4-FFF2-40B4-BE49-F238E27FC236}">
                <a16:creationId xmlns:a16="http://schemas.microsoft.com/office/drawing/2014/main" id="{2D21D584-8027-4805-ADA8-CF630C1EF199}"/>
              </a:ext>
            </a:extLst>
          </xdr:cNvPr>
          <xdr:cNvSpPr/>
        </xdr:nvSpPr>
        <xdr:spPr>
          <a:xfrm rot="16200000">
            <a:off x="169144" y="9364"/>
            <a:ext cx="94231" cy="102382"/>
          </a:xfrm>
          <a:prstGeom prst="triangle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s-ES"/>
          </a:p>
        </xdr:txBody>
      </xdr:sp>
    </xdr:grpSp>
    <xdr:clientData/>
  </xdr:twoCellAnchor>
  <xdr:twoCellAnchor>
    <xdr:from>
      <xdr:col>6</xdr:col>
      <xdr:colOff>0</xdr:colOff>
      <xdr:row>4</xdr:row>
      <xdr:rowOff>184785</xdr:rowOff>
    </xdr:from>
    <xdr:to>
      <xdr:col>6</xdr:col>
      <xdr:colOff>0</xdr:colOff>
      <xdr:row>4</xdr:row>
      <xdr:rowOff>184785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4CECB0E4-F948-475A-B175-10B911BA12A8}"/>
            </a:ext>
          </a:extLst>
        </xdr:cNvPr>
        <xdr:cNvCxnSpPr/>
      </xdr:nvCxnSpPr>
      <xdr:spPr>
        <a:xfrm>
          <a:off x="6762750" y="1296035"/>
          <a:ext cx="0" cy="0"/>
        </a:xfrm>
        <a:prstGeom prst="line">
          <a:avLst/>
        </a:prstGeom>
        <a:ln w="15875">
          <a:solidFill>
            <a:schemeClr val="accent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337093</xdr:colOff>
      <xdr:row>4</xdr:row>
      <xdr:rowOff>115673</xdr:rowOff>
    </xdr:from>
    <xdr:to>
      <xdr:col>7</xdr:col>
      <xdr:colOff>510540</xdr:colOff>
      <xdr:row>4</xdr:row>
      <xdr:rowOff>297180</xdr:rowOff>
    </xdr:to>
    <xdr:sp macro="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BB2B8F64-D7AE-4CFD-A026-4D7BC08C6AC2}"/>
            </a:ext>
          </a:extLst>
        </xdr:cNvPr>
        <xdr:cNvSpPr/>
      </xdr:nvSpPr>
      <xdr:spPr>
        <a:xfrm>
          <a:off x="7797073" y="1228193"/>
          <a:ext cx="173447" cy="181507"/>
        </a:xfrm>
        <a:prstGeom prst="round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ES"/>
        </a:p>
      </xdr:txBody>
    </xdr:sp>
    <xdr:clientData/>
  </xdr:twoCellAnchor>
  <xdr:twoCellAnchor>
    <xdr:from>
      <xdr:col>8</xdr:col>
      <xdr:colOff>111</xdr:colOff>
      <xdr:row>38</xdr:row>
      <xdr:rowOff>1474</xdr:rowOff>
    </xdr:from>
    <xdr:to>
      <xdr:col>8</xdr:col>
      <xdr:colOff>111</xdr:colOff>
      <xdr:row>39</xdr:row>
      <xdr:rowOff>1795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480F6B3F-2A70-42C2-8F15-2DA7D9B5FD71}"/>
            </a:ext>
          </a:extLst>
        </xdr:cNvPr>
        <xdr:cNvSpPr/>
      </xdr:nvSpPr>
      <xdr:spPr bwMode="auto">
        <a:xfrm>
          <a:off x="10201386" y="12812599"/>
          <a:ext cx="0" cy="181296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ES"/>
        </a:p>
      </xdr:txBody>
    </xdr:sp>
    <xdr:clientData/>
  </xdr:twoCellAnchor>
  <xdr:twoCellAnchor>
    <xdr:from>
      <xdr:col>5</xdr:col>
      <xdr:colOff>187813</xdr:colOff>
      <xdr:row>4</xdr:row>
      <xdr:rowOff>198120</xdr:rowOff>
    </xdr:from>
    <xdr:to>
      <xdr:col>5</xdr:col>
      <xdr:colOff>533400</xdr:colOff>
      <xdr:row>4</xdr:row>
      <xdr:rowOff>199293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F718471A-0757-47B6-91FD-A3732A658449}"/>
            </a:ext>
          </a:extLst>
        </xdr:cNvPr>
        <xdr:cNvCxnSpPr/>
      </xdr:nvCxnSpPr>
      <xdr:spPr>
        <a:xfrm>
          <a:off x="6049351" y="1311812"/>
          <a:ext cx="345587" cy="1173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67752</xdr:colOff>
      <xdr:row>4</xdr:row>
      <xdr:rowOff>198120</xdr:rowOff>
    </xdr:from>
    <xdr:to>
      <xdr:col>6</xdr:col>
      <xdr:colOff>594360</xdr:colOff>
      <xdr:row>4</xdr:row>
      <xdr:rowOff>199209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84B0EA2D-FB7E-4895-BCFC-844F4DB04168}"/>
            </a:ext>
          </a:extLst>
        </xdr:cNvPr>
        <xdr:cNvCxnSpPr/>
      </xdr:nvCxnSpPr>
      <xdr:spPr>
        <a:xfrm flipV="1">
          <a:off x="6720012" y="1310640"/>
          <a:ext cx="526608" cy="1089"/>
        </a:xfrm>
        <a:prstGeom prst="line">
          <a:avLst/>
        </a:prstGeom>
        <a:ln w="3810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</xdr:row>
      <xdr:rowOff>184785</xdr:rowOff>
    </xdr:from>
    <xdr:to>
      <xdr:col>6</xdr:col>
      <xdr:colOff>0</xdr:colOff>
      <xdr:row>4</xdr:row>
      <xdr:rowOff>184785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275E5C84-A54B-427A-B509-8219020970A2}"/>
            </a:ext>
          </a:extLst>
        </xdr:cNvPr>
        <xdr:cNvCxnSpPr/>
      </xdr:nvCxnSpPr>
      <xdr:spPr>
        <a:xfrm>
          <a:off x="6762750" y="1296035"/>
          <a:ext cx="0" cy="0"/>
        </a:xfrm>
        <a:prstGeom prst="line">
          <a:avLst/>
        </a:prstGeom>
        <a:ln w="15875">
          <a:solidFill>
            <a:schemeClr val="accent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224330</xdr:colOff>
      <xdr:row>4</xdr:row>
      <xdr:rowOff>63499</xdr:rowOff>
    </xdr:from>
    <xdr:to>
      <xdr:col>8</xdr:col>
      <xdr:colOff>449579</xdr:colOff>
      <xdr:row>4</xdr:row>
      <xdr:rowOff>381000</xdr:rowOff>
    </xdr:to>
    <xdr:sp macro="" textlink="">
      <xdr:nvSpPr>
        <xdr:cNvPr id="11" name="Cubo 10">
          <a:extLst>
            <a:ext uri="{FF2B5EF4-FFF2-40B4-BE49-F238E27FC236}">
              <a16:creationId xmlns:a16="http://schemas.microsoft.com/office/drawing/2014/main" id="{3A88C52F-2544-4A58-928C-7DD486985EFD}"/>
            </a:ext>
          </a:extLst>
        </xdr:cNvPr>
        <xdr:cNvSpPr/>
      </xdr:nvSpPr>
      <xdr:spPr>
        <a:xfrm flipH="1">
          <a:off x="8591090" y="1176019"/>
          <a:ext cx="225249" cy="317501"/>
        </a:xfrm>
        <a:prstGeom prst="cube">
          <a:avLst>
            <a:gd name="adj" fmla="val 240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ES"/>
        </a:p>
      </xdr:txBody>
    </xdr:sp>
    <xdr:clientData/>
  </xdr:twoCellAnchor>
  <xdr:twoCellAnchor>
    <xdr:from>
      <xdr:col>3</xdr:col>
      <xdr:colOff>228600</xdr:colOff>
      <xdr:row>4</xdr:row>
      <xdr:rowOff>51041</xdr:rowOff>
    </xdr:from>
    <xdr:to>
      <xdr:col>3</xdr:col>
      <xdr:colOff>315616</xdr:colOff>
      <xdr:row>4</xdr:row>
      <xdr:rowOff>382993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8017EAEE-7C5D-47B4-88FE-9FDD31434C68}"/>
            </a:ext>
          </a:extLst>
        </xdr:cNvPr>
        <xdr:cNvSpPr/>
      </xdr:nvSpPr>
      <xdr:spPr>
        <a:xfrm>
          <a:off x="5199185" y="1164733"/>
          <a:ext cx="87016" cy="331952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ES"/>
        </a:p>
      </xdr:txBody>
    </xdr:sp>
    <xdr:clientData/>
  </xdr:twoCellAnchor>
  <xdr:twoCellAnchor>
    <xdr:from>
      <xdr:col>3</xdr:col>
      <xdr:colOff>419099</xdr:colOff>
      <xdr:row>4</xdr:row>
      <xdr:rowOff>95250</xdr:rowOff>
    </xdr:from>
    <xdr:to>
      <xdr:col>3</xdr:col>
      <xdr:colOff>644768</xdr:colOff>
      <xdr:row>4</xdr:row>
      <xdr:rowOff>323850</xdr:rowOff>
    </xdr:to>
    <xdr:grpSp>
      <xdr:nvGrpSpPr>
        <xdr:cNvPr id="14" name="Grupo 9">
          <a:extLst>
            <a:ext uri="{FF2B5EF4-FFF2-40B4-BE49-F238E27FC236}">
              <a16:creationId xmlns:a16="http://schemas.microsoft.com/office/drawing/2014/main" id="{EF253E26-9FD1-4D79-9F2D-D86B02C537C0}"/>
            </a:ext>
          </a:extLst>
        </xdr:cNvPr>
        <xdr:cNvGrpSpPr>
          <a:grpSpLocks/>
        </xdr:cNvGrpSpPr>
      </xdr:nvGrpSpPr>
      <xdr:grpSpPr bwMode="auto">
        <a:xfrm>
          <a:off x="4762499" y="1207770"/>
          <a:ext cx="225669" cy="228600"/>
          <a:chOff x="0" y="56186"/>
          <a:chExt cx="260430" cy="231493"/>
        </a:xfrm>
      </xdr:grpSpPr>
      <xdr:sp macro="" textlink="">
        <xdr:nvSpPr>
          <xdr:cNvPr id="15" name="Elipse 14">
            <a:extLst>
              <a:ext uri="{FF2B5EF4-FFF2-40B4-BE49-F238E27FC236}">
                <a16:creationId xmlns:a16="http://schemas.microsoft.com/office/drawing/2014/main" id="{52FDEE51-C6FF-45FF-89A8-A14FA6B17A99}"/>
              </a:ext>
            </a:extLst>
          </xdr:cNvPr>
          <xdr:cNvSpPr/>
        </xdr:nvSpPr>
        <xdr:spPr>
          <a:xfrm>
            <a:off x="0" y="56186"/>
            <a:ext cx="260430" cy="231493"/>
          </a:xfrm>
          <a:prstGeom prst="ellipse">
            <a:avLst/>
          </a:prstGeom>
          <a:ln/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s-ES"/>
          </a:p>
        </xdr:txBody>
      </xdr:sp>
      <xdr:sp macro="" textlink="">
        <xdr:nvSpPr>
          <xdr:cNvPr id="16" name="Elipse 15">
            <a:extLst>
              <a:ext uri="{FF2B5EF4-FFF2-40B4-BE49-F238E27FC236}">
                <a16:creationId xmlns:a16="http://schemas.microsoft.com/office/drawing/2014/main" id="{D73C0E81-AEB7-4F31-AF8E-22ACFA14B5CE}"/>
              </a:ext>
            </a:extLst>
          </xdr:cNvPr>
          <xdr:cNvSpPr/>
        </xdr:nvSpPr>
        <xdr:spPr>
          <a:xfrm>
            <a:off x="57873" y="107629"/>
            <a:ext cx="144683" cy="128607"/>
          </a:xfrm>
          <a:prstGeom prst="ellipse">
            <a:avLst/>
          </a:prstGeom>
          <a:ln/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s-ES"/>
          </a:p>
        </xdr:txBody>
      </xdr:sp>
    </xdr:grpSp>
    <xdr:clientData/>
  </xdr:twoCellAnchor>
  <xdr:twoCellAnchor>
    <xdr:from>
      <xdr:col>4</xdr:col>
      <xdr:colOff>510699</xdr:colOff>
      <xdr:row>4</xdr:row>
      <xdr:rowOff>108108</xdr:rowOff>
    </xdr:from>
    <xdr:to>
      <xdr:col>4</xdr:col>
      <xdr:colOff>678339</xdr:colOff>
      <xdr:row>4</xdr:row>
      <xdr:rowOff>298608</xdr:rowOff>
    </xdr:to>
    <xdr:sp macro="" textlink="">
      <xdr:nvSpPr>
        <xdr:cNvPr id="20" name="Elipse 19">
          <a:extLst>
            <a:ext uri="{FF2B5EF4-FFF2-40B4-BE49-F238E27FC236}">
              <a16:creationId xmlns:a16="http://schemas.microsoft.com/office/drawing/2014/main" id="{053F67A9-C17D-4393-A7E0-084277BDDA78}"/>
            </a:ext>
          </a:extLst>
        </xdr:cNvPr>
        <xdr:cNvSpPr/>
      </xdr:nvSpPr>
      <xdr:spPr>
        <a:xfrm>
          <a:off x="5524659" y="1220628"/>
          <a:ext cx="167640" cy="190500"/>
        </a:xfrm>
        <a:prstGeom prst="ellipse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</xdr:col>
      <xdr:colOff>168910</xdr:colOff>
      <xdr:row>4</xdr:row>
      <xdr:rowOff>33011</xdr:rowOff>
    </xdr:from>
    <xdr:to>
      <xdr:col>4</xdr:col>
      <xdr:colOff>427593</xdr:colOff>
      <xdr:row>4</xdr:row>
      <xdr:rowOff>299616</xdr:rowOff>
    </xdr:to>
    <xdr:sp macro="" textlink="">
      <xdr:nvSpPr>
        <xdr:cNvPr id="21" name="Forma libre: forma 20">
          <a:extLst>
            <a:ext uri="{FF2B5EF4-FFF2-40B4-BE49-F238E27FC236}">
              <a16:creationId xmlns:a16="http://schemas.microsoft.com/office/drawing/2014/main" id="{8D7D0AB9-76E6-4B7C-96A1-6C1EEDA2162A}"/>
            </a:ext>
          </a:extLst>
        </xdr:cNvPr>
        <xdr:cNvSpPr/>
      </xdr:nvSpPr>
      <xdr:spPr>
        <a:xfrm rot="20281280">
          <a:off x="5182870" y="1145531"/>
          <a:ext cx="258683" cy="266605"/>
        </a:xfrm>
        <a:custGeom>
          <a:avLst/>
          <a:gdLst>
            <a:gd name="connsiteX0" fmla="*/ 11905 w 255508"/>
            <a:gd name="connsiteY0" fmla="*/ 360620 h 360620"/>
            <a:gd name="connsiteX1" fmla="*/ 23812 w 255508"/>
            <a:gd name="connsiteY1" fmla="*/ 3432 h 360620"/>
            <a:gd name="connsiteX2" fmla="*/ 226218 w 255508"/>
            <a:gd name="connsiteY2" fmla="*/ 182026 h 360620"/>
            <a:gd name="connsiteX3" fmla="*/ 250030 w 255508"/>
            <a:gd name="connsiteY3" fmla="*/ 217745 h 360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55508" h="360620">
              <a:moveTo>
                <a:pt x="11905" y="360620"/>
              </a:moveTo>
              <a:cubicBezTo>
                <a:pt x="-1" y="196909"/>
                <a:pt x="-11907" y="33198"/>
                <a:pt x="23812" y="3432"/>
              </a:cubicBezTo>
              <a:cubicBezTo>
                <a:pt x="59531" y="-26334"/>
                <a:pt x="188515" y="146307"/>
                <a:pt x="226218" y="182026"/>
              </a:cubicBezTo>
              <a:cubicBezTo>
                <a:pt x="263921" y="217745"/>
                <a:pt x="256975" y="217745"/>
                <a:pt x="250030" y="217745"/>
              </a:cubicBezTo>
            </a:path>
          </a:pathLst>
        </a:cu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9</xdr:col>
      <xdr:colOff>278294</xdr:colOff>
      <xdr:row>4</xdr:row>
      <xdr:rowOff>66261</xdr:rowOff>
    </xdr:from>
    <xdr:to>
      <xdr:col>9</xdr:col>
      <xdr:colOff>483704</xdr:colOff>
      <xdr:row>4</xdr:row>
      <xdr:rowOff>384313</xdr:rowOff>
    </xdr:to>
    <xdr:sp macro="" textlink="">
      <xdr:nvSpPr>
        <xdr:cNvPr id="22" name="Cubo 1">
          <a:extLst>
            <a:ext uri="{FF2B5EF4-FFF2-40B4-BE49-F238E27FC236}">
              <a16:creationId xmlns:a16="http://schemas.microsoft.com/office/drawing/2014/main" id="{57A01767-3617-436A-81E5-0BF6F31506E7}"/>
            </a:ext>
          </a:extLst>
        </xdr:cNvPr>
        <xdr:cNvSpPr/>
      </xdr:nvSpPr>
      <xdr:spPr>
        <a:xfrm flipH="1">
          <a:off x="9402416" y="1186070"/>
          <a:ext cx="205410" cy="318052"/>
        </a:xfrm>
        <a:prstGeom prst="cube">
          <a:avLst>
            <a:gd name="adj" fmla="val 26694"/>
          </a:avLst>
        </a:prstGeom>
        <a:ln>
          <a:solidFill>
            <a:schemeClr val="tx1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ca-ES"/>
        </a:p>
      </xdr:txBody>
    </xdr:sp>
    <xdr:clientData/>
  </xdr:twoCellAnchor>
  <xdr:twoCellAnchor>
    <xdr:from>
      <xdr:col>11</xdr:col>
      <xdr:colOff>22860</xdr:colOff>
      <xdr:row>4</xdr:row>
      <xdr:rowOff>220980</xdr:rowOff>
    </xdr:from>
    <xdr:to>
      <xdr:col>11</xdr:col>
      <xdr:colOff>601980</xdr:colOff>
      <xdr:row>4</xdr:row>
      <xdr:rowOff>220980</xdr:rowOff>
    </xdr:to>
    <xdr:cxnSp macro="">
      <xdr:nvCxnSpPr>
        <xdr:cNvPr id="23" name="Conector recto 18">
          <a:extLst>
            <a:ext uri="{FF2B5EF4-FFF2-40B4-BE49-F238E27FC236}">
              <a16:creationId xmlns:a16="http://schemas.microsoft.com/office/drawing/2014/main" id="{BFC36048-16C8-4282-9FF7-9E633D43063D}"/>
            </a:ext>
          </a:extLst>
        </xdr:cNvPr>
        <xdr:cNvCxnSpPr/>
      </xdr:nvCxnSpPr>
      <xdr:spPr>
        <a:xfrm>
          <a:off x="9936480" y="1333500"/>
          <a:ext cx="579120" cy="0"/>
        </a:xfrm>
        <a:prstGeom prst="line">
          <a:avLst/>
        </a:prstGeom>
        <a:ln w="38100">
          <a:solidFill>
            <a:srgbClr val="FF33CC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post%20ZBE%20Sabadell%20REV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 Amidaments"/>
      <sheetName val="Amidaments Generals"/>
      <sheetName val="Comprobación"/>
      <sheetName val="Preus Unitaris"/>
      <sheetName val="RESUM PPOST GRAL"/>
      <sheetName val="Ppost C_Control"/>
      <sheetName val="Ppost Altres i Varis GRAL"/>
      <sheetName val="ZBE-01"/>
      <sheetName val="ZBE-02"/>
      <sheetName val="ZBE-03"/>
      <sheetName val="ZBE-04"/>
      <sheetName val="ZBE-05"/>
      <sheetName val="ZBE-06"/>
      <sheetName val="ZBE-07"/>
      <sheetName val="ZBE-08"/>
      <sheetName val="ZBE-09"/>
      <sheetName val="ZBE-10"/>
      <sheetName val="ZBE-11"/>
      <sheetName val="ZBE-12"/>
      <sheetName val="ZBE-13"/>
      <sheetName val="ZBE-14"/>
      <sheetName val="ZBE-15"/>
      <sheetName val="ZBE-16"/>
      <sheetName val="ZBE-17"/>
      <sheetName val="ZBE-18"/>
      <sheetName val="ZBE-19"/>
      <sheetName val="ZBE-20"/>
      <sheetName val="Ppost SiS"/>
    </sheetNames>
    <sheetDataSet>
      <sheetData sheetId="0"/>
      <sheetData sheetId="1"/>
      <sheetData sheetId="2"/>
      <sheetData sheetId="3"/>
      <sheetData sheetId="4">
        <row r="8">
          <cell r="L8" t="str">
            <v>C/ de L’Horta Novella – Ctra. De Barcelona</v>
          </cell>
        </row>
        <row r="9">
          <cell r="L9" t="str">
            <v>C/ Joan Plans – Rda. Ponent</v>
          </cell>
        </row>
        <row r="10">
          <cell r="L10" t="str">
            <v>C/ Pare Sallares – Rda. Ponent</v>
          </cell>
        </row>
        <row r="11">
          <cell r="L11" t="str">
            <v>C/ Garcilaso – Rda. Ponent</v>
          </cell>
        </row>
        <row r="12">
          <cell r="L12" t="str">
            <v>C/ Unió – Rda. Zamenhof</v>
          </cell>
        </row>
        <row r="13">
          <cell r="L13" t="str">
            <v>Plaça Granados – Rda. Zamenhof</v>
          </cell>
        </row>
        <row r="14">
          <cell r="L14" t="str">
            <v>Via Massagué – Rda. Zamenhof</v>
          </cell>
        </row>
        <row r="15">
          <cell r="L15" t="str">
            <v>Via Massagué – C/ de les Valls</v>
          </cell>
        </row>
        <row r="16">
          <cell r="L16" t="str">
            <v>C/ Corominas – Plaça del Mercat</v>
          </cell>
        </row>
        <row r="17">
          <cell r="L17" t="str">
            <v>C/ de la Salut – C/ de Brujas</v>
          </cell>
        </row>
        <row r="18">
          <cell r="L18" t="str">
            <v>C/ de l’Illa – C/ de l’Estació – C/ d’Arimon</v>
          </cell>
        </row>
        <row r="19">
          <cell r="L19" t="str">
            <v>C/ de l’Estació – C/ Tres Creus</v>
          </cell>
        </row>
        <row r="20">
          <cell r="L20" t="str">
            <v>C/ de Riego – C/ Marqués de Comillas</v>
          </cell>
        </row>
        <row r="21">
          <cell r="L21" t="str">
            <v>C/ Turull – C/ Marqués de Comillas</v>
          </cell>
        </row>
        <row r="22">
          <cell r="L22" t="str">
            <v>C/ Sant Oleguer – C/ Marqués de Comillas</v>
          </cell>
        </row>
        <row r="23">
          <cell r="L23" t="str">
            <v xml:space="preserve">Rambla – C/ Marqués de Comillas – C/ Latorre </v>
          </cell>
        </row>
        <row r="24">
          <cell r="L24" t="str">
            <v>C/ Sant Pau – C/ Latorre</v>
          </cell>
        </row>
        <row r="25">
          <cell r="L25" t="str">
            <v>C/ Duran i Sors – Ctra. Barcelona</v>
          </cell>
        </row>
        <row r="26">
          <cell r="L26" t="str">
            <v>C/ Montserrat – Ctra. Barcelona</v>
          </cell>
        </row>
        <row r="27">
          <cell r="L27" t="str">
            <v>Rambla – C/ Montserrat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85C10-5DFA-488A-9795-196796C5972C}">
  <sheetPr>
    <tabColor theme="2" tint="-9.9978637043366805E-2"/>
    <pageSetUpPr fitToPage="1"/>
  </sheetPr>
  <dimension ref="A1:U28"/>
  <sheetViews>
    <sheetView view="pageBreakPreview" zoomScaleNormal="100" zoomScaleSheetLayoutView="100" workbookViewId="0">
      <selection activeCell="C30" sqref="C30"/>
    </sheetView>
  </sheetViews>
  <sheetFormatPr defaultColWidth="8.77734375" defaultRowHeight="14.4" x14ac:dyDescent="0.3"/>
  <cols>
    <col min="1" max="1" width="9.44140625" style="15" customWidth="1"/>
    <col min="2" max="2" width="41.33203125" style="16" customWidth="1"/>
    <col min="3" max="3" width="12.5546875" style="16" customWidth="1"/>
    <col min="4" max="4" width="9.77734375" style="16" customWidth="1"/>
    <col min="5" max="5" width="10.5546875" style="16" customWidth="1"/>
    <col min="6" max="6" width="8.77734375" style="16" customWidth="1"/>
    <col min="7" max="7" width="9.6640625" style="16" customWidth="1"/>
    <col min="8" max="8" width="10" style="16" customWidth="1"/>
    <col min="9" max="9" width="9.21875" style="16" customWidth="1"/>
    <col min="10" max="10" width="9.6640625" style="16" customWidth="1"/>
    <col min="11" max="11" width="8.77734375" style="16" customWidth="1"/>
    <col min="12" max="12" width="9.33203125" style="16" customWidth="1"/>
    <col min="13" max="13" width="3.44140625" style="16" customWidth="1"/>
    <col min="14" max="14" width="13.21875" style="16" customWidth="1"/>
    <col min="15" max="15" width="3.21875" style="16" customWidth="1"/>
    <col min="16" max="16" width="10.21875" style="16" customWidth="1"/>
    <col min="17" max="17" width="13.44140625" style="16" customWidth="1"/>
    <col min="18" max="18" width="17.77734375" style="16" customWidth="1"/>
    <col min="19" max="19" width="19.5546875" style="16" customWidth="1"/>
    <col min="20" max="20" width="19.44140625" style="15" customWidth="1"/>
    <col min="21" max="21" width="19.77734375" style="15" customWidth="1"/>
    <col min="22" max="22" width="16" style="15" customWidth="1"/>
    <col min="23" max="251" width="8.77734375" style="15"/>
    <col min="252" max="252" width="14.109375" style="15" bestFit="1" customWidth="1"/>
    <col min="253" max="253" width="26.33203125" style="15" customWidth="1"/>
    <col min="254" max="254" width="14.21875" style="15" bestFit="1" customWidth="1"/>
    <col min="255" max="255" width="14.21875" style="15" customWidth="1"/>
    <col min="256" max="257" width="13" style="15" customWidth="1"/>
    <col min="258" max="258" width="11.44140625" style="15" customWidth="1"/>
    <col min="259" max="259" width="11.21875" style="15" customWidth="1"/>
    <col min="260" max="260" width="11.77734375" style="15" customWidth="1"/>
    <col min="261" max="261" width="13.21875" style="15" customWidth="1"/>
    <col min="262" max="262" width="14.21875" style="15" customWidth="1"/>
    <col min="263" max="268" width="11.77734375" style="15" customWidth="1"/>
    <col min="269" max="269" width="3.44140625" style="15" customWidth="1"/>
    <col min="270" max="270" width="13.21875" style="15" customWidth="1"/>
    <col min="271" max="271" width="3.21875" style="15" customWidth="1"/>
    <col min="272" max="272" width="10.21875" style="15" customWidth="1"/>
    <col min="273" max="273" width="13.44140625" style="15" customWidth="1"/>
    <col min="274" max="274" width="17.77734375" style="15" customWidth="1"/>
    <col min="275" max="275" width="19.5546875" style="15" customWidth="1"/>
    <col min="276" max="276" width="19.44140625" style="15" customWidth="1"/>
    <col min="277" max="277" width="19.77734375" style="15" customWidth="1"/>
    <col min="278" max="278" width="16" style="15" customWidth="1"/>
    <col min="279" max="507" width="8.77734375" style="15"/>
    <col min="508" max="508" width="14.109375" style="15" bestFit="1" customWidth="1"/>
    <col min="509" max="509" width="26.33203125" style="15" customWidth="1"/>
    <col min="510" max="510" width="14.21875" style="15" bestFit="1" customWidth="1"/>
    <col min="511" max="511" width="14.21875" style="15" customWidth="1"/>
    <col min="512" max="513" width="13" style="15" customWidth="1"/>
    <col min="514" max="514" width="11.44140625" style="15" customWidth="1"/>
    <col min="515" max="515" width="11.21875" style="15" customWidth="1"/>
    <col min="516" max="516" width="11.77734375" style="15" customWidth="1"/>
    <col min="517" max="517" width="13.21875" style="15" customWidth="1"/>
    <col min="518" max="518" width="14.21875" style="15" customWidth="1"/>
    <col min="519" max="524" width="11.77734375" style="15" customWidth="1"/>
    <col min="525" max="525" width="3.44140625" style="15" customWidth="1"/>
    <col min="526" max="526" width="13.21875" style="15" customWidth="1"/>
    <col min="527" max="527" width="3.21875" style="15" customWidth="1"/>
    <col min="528" max="528" width="10.21875" style="15" customWidth="1"/>
    <col min="529" max="529" width="13.44140625" style="15" customWidth="1"/>
    <col min="530" max="530" width="17.77734375" style="15" customWidth="1"/>
    <col min="531" max="531" width="19.5546875" style="15" customWidth="1"/>
    <col min="532" max="532" width="19.44140625" style="15" customWidth="1"/>
    <col min="533" max="533" width="19.77734375" style="15" customWidth="1"/>
    <col min="534" max="534" width="16" style="15" customWidth="1"/>
    <col min="535" max="763" width="8.77734375" style="15"/>
    <col min="764" max="764" width="14.109375" style="15" bestFit="1" customWidth="1"/>
    <col min="765" max="765" width="26.33203125" style="15" customWidth="1"/>
    <col min="766" max="766" width="14.21875" style="15" bestFit="1" customWidth="1"/>
    <col min="767" max="767" width="14.21875" style="15" customWidth="1"/>
    <col min="768" max="769" width="13" style="15" customWidth="1"/>
    <col min="770" max="770" width="11.44140625" style="15" customWidth="1"/>
    <col min="771" max="771" width="11.21875" style="15" customWidth="1"/>
    <col min="772" max="772" width="11.77734375" style="15" customWidth="1"/>
    <col min="773" max="773" width="13.21875" style="15" customWidth="1"/>
    <col min="774" max="774" width="14.21875" style="15" customWidth="1"/>
    <col min="775" max="780" width="11.77734375" style="15" customWidth="1"/>
    <col min="781" max="781" width="3.44140625" style="15" customWidth="1"/>
    <col min="782" max="782" width="13.21875" style="15" customWidth="1"/>
    <col min="783" max="783" width="3.21875" style="15" customWidth="1"/>
    <col min="784" max="784" width="10.21875" style="15" customWidth="1"/>
    <col min="785" max="785" width="13.44140625" style="15" customWidth="1"/>
    <col min="786" max="786" width="17.77734375" style="15" customWidth="1"/>
    <col min="787" max="787" width="19.5546875" style="15" customWidth="1"/>
    <col min="788" max="788" width="19.44140625" style="15" customWidth="1"/>
    <col min="789" max="789" width="19.77734375" style="15" customWidth="1"/>
    <col min="790" max="790" width="16" style="15" customWidth="1"/>
    <col min="791" max="1019" width="8.77734375" style="15"/>
    <col min="1020" max="1020" width="14.109375" style="15" bestFit="1" customWidth="1"/>
    <col min="1021" max="1021" width="26.33203125" style="15" customWidth="1"/>
    <col min="1022" max="1022" width="14.21875" style="15" bestFit="1" customWidth="1"/>
    <col min="1023" max="1023" width="14.21875" style="15" customWidth="1"/>
    <col min="1024" max="1025" width="13" style="15" customWidth="1"/>
    <col min="1026" max="1026" width="11.44140625" style="15" customWidth="1"/>
    <col min="1027" max="1027" width="11.21875" style="15" customWidth="1"/>
    <col min="1028" max="1028" width="11.77734375" style="15" customWidth="1"/>
    <col min="1029" max="1029" width="13.21875" style="15" customWidth="1"/>
    <col min="1030" max="1030" width="14.21875" style="15" customWidth="1"/>
    <col min="1031" max="1036" width="11.77734375" style="15" customWidth="1"/>
    <col min="1037" max="1037" width="3.44140625" style="15" customWidth="1"/>
    <col min="1038" max="1038" width="13.21875" style="15" customWidth="1"/>
    <col min="1039" max="1039" width="3.21875" style="15" customWidth="1"/>
    <col min="1040" max="1040" width="10.21875" style="15" customWidth="1"/>
    <col min="1041" max="1041" width="13.44140625" style="15" customWidth="1"/>
    <col min="1042" max="1042" width="17.77734375" style="15" customWidth="1"/>
    <col min="1043" max="1043" width="19.5546875" style="15" customWidth="1"/>
    <col min="1044" max="1044" width="19.44140625" style="15" customWidth="1"/>
    <col min="1045" max="1045" width="19.77734375" style="15" customWidth="1"/>
    <col min="1046" max="1046" width="16" style="15" customWidth="1"/>
    <col min="1047" max="1275" width="8.77734375" style="15"/>
    <col min="1276" max="1276" width="14.109375" style="15" bestFit="1" customWidth="1"/>
    <col min="1277" max="1277" width="26.33203125" style="15" customWidth="1"/>
    <col min="1278" max="1278" width="14.21875" style="15" bestFit="1" customWidth="1"/>
    <col min="1279" max="1279" width="14.21875" style="15" customWidth="1"/>
    <col min="1280" max="1281" width="13" style="15" customWidth="1"/>
    <col min="1282" max="1282" width="11.44140625" style="15" customWidth="1"/>
    <col min="1283" max="1283" width="11.21875" style="15" customWidth="1"/>
    <col min="1284" max="1284" width="11.77734375" style="15" customWidth="1"/>
    <col min="1285" max="1285" width="13.21875" style="15" customWidth="1"/>
    <col min="1286" max="1286" width="14.21875" style="15" customWidth="1"/>
    <col min="1287" max="1292" width="11.77734375" style="15" customWidth="1"/>
    <col min="1293" max="1293" width="3.44140625" style="15" customWidth="1"/>
    <col min="1294" max="1294" width="13.21875" style="15" customWidth="1"/>
    <col min="1295" max="1295" width="3.21875" style="15" customWidth="1"/>
    <col min="1296" max="1296" width="10.21875" style="15" customWidth="1"/>
    <col min="1297" max="1297" width="13.44140625" style="15" customWidth="1"/>
    <col min="1298" max="1298" width="17.77734375" style="15" customWidth="1"/>
    <col min="1299" max="1299" width="19.5546875" style="15" customWidth="1"/>
    <col min="1300" max="1300" width="19.44140625" style="15" customWidth="1"/>
    <col min="1301" max="1301" width="19.77734375" style="15" customWidth="1"/>
    <col min="1302" max="1302" width="16" style="15" customWidth="1"/>
    <col min="1303" max="1531" width="8.77734375" style="15"/>
    <col min="1532" max="1532" width="14.109375" style="15" bestFit="1" customWidth="1"/>
    <col min="1533" max="1533" width="26.33203125" style="15" customWidth="1"/>
    <col min="1534" max="1534" width="14.21875" style="15" bestFit="1" customWidth="1"/>
    <col min="1535" max="1535" width="14.21875" style="15" customWidth="1"/>
    <col min="1536" max="1537" width="13" style="15" customWidth="1"/>
    <col min="1538" max="1538" width="11.44140625" style="15" customWidth="1"/>
    <col min="1539" max="1539" width="11.21875" style="15" customWidth="1"/>
    <col min="1540" max="1540" width="11.77734375" style="15" customWidth="1"/>
    <col min="1541" max="1541" width="13.21875" style="15" customWidth="1"/>
    <col min="1542" max="1542" width="14.21875" style="15" customWidth="1"/>
    <col min="1543" max="1548" width="11.77734375" style="15" customWidth="1"/>
    <col min="1549" max="1549" width="3.44140625" style="15" customWidth="1"/>
    <col min="1550" max="1550" width="13.21875" style="15" customWidth="1"/>
    <col min="1551" max="1551" width="3.21875" style="15" customWidth="1"/>
    <col min="1552" max="1552" width="10.21875" style="15" customWidth="1"/>
    <col min="1553" max="1553" width="13.44140625" style="15" customWidth="1"/>
    <col min="1554" max="1554" width="17.77734375" style="15" customWidth="1"/>
    <col min="1555" max="1555" width="19.5546875" style="15" customWidth="1"/>
    <col min="1556" max="1556" width="19.44140625" style="15" customWidth="1"/>
    <col min="1557" max="1557" width="19.77734375" style="15" customWidth="1"/>
    <col min="1558" max="1558" width="16" style="15" customWidth="1"/>
    <col min="1559" max="1787" width="8.77734375" style="15"/>
    <col min="1788" max="1788" width="14.109375" style="15" bestFit="1" customWidth="1"/>
    <col min="1789" max="1789" width="26.33203125" style="15" customWidth="1"/>
    <col min="1790" max="1790" width="14.21875" style="15" bestFit="1" customWidth="1"/>
    <col min="1791" max="1791" width="14.21875" style="15" customWidth="1"/>
    <col min="1792" max="1793" width="13" style="15" customWidth="1"/>
    <col min="1794" max="1794" width="11.44140625" style="15" customWidth="1"/>
    <col min="1795" max="1795" width="11.21875" style="15" customWidth="1"/>
    <col min="1796" max="1796" width="11.77734375" style="15" customWidth="1"/>
    <col min="1797" max="1797" width="13.21875" style="15" customWidth="1"/>
    <col min="1798" max="1798" width="14.21875" style="15" customWidth="1"/>
    <col min="1799" max="1804" width="11.77734375" style="15" customWidth="1"/>
    <col min="1805" max="1805" width="3.44140625" style="15" customWidth="1"/>
    <col min="1806" max="1806" width="13.21875" style="15" customWidth="1"/>
    <col min="1807" max="1807" width="3.21875" style="15" customWidth="1"/>
    <col min="1808" max="1808" width="10.21875" style="15" customWidth="1"/>
    <col min="1809" max="1809" width="13.44140625" style="15" customWidth="1"/>
    <col min="1810" max="1810" width="17.77734375" style="15" customWidth="1"/>
    <col min="1811" max="1811" width="19.5546875" style="15" customWidth="1"/>
    <col min="1812" max="1812" width="19.44140625" style="15" customWidth="1"/>
    <col min="1813" max="1813" width="19.77734375" style="15" customWidth="1"/>
    <col min="1814" max="1814" width="16" style="15" customWidth="1"/>
    <col min="1815" max="2043" width="8.77734375" style="15"/>
    <col min="2044" max="2044" width="14.109375" style="15" bestFit="1" customWidth="1"/>
    <col min="2045" max="2045" width="26.33203125" style="15" customWidth="1"/>
    <col min="2046" max="2046" width="14.21875" style="15" bestFit="1" customWidth="1"/>
    <col min="2047" max="2047" width="14.21875" style="15" customWidth="1"/>
    <col min="2048" max="2049" width="13" style="15" customWidth="1"/>
    <col min="2050" max="2050" width="11.44140625" style="15" customWidth="1"/>
    <col min="2051" max="2051" width="11.21875" style="15" customWidth="1"/>
    <col min="2052" max="2052" width="11.77734375" style="15" customWidth="1"/>
    <col min="2053" max="2053" width="13.21875" style="15" customWidth="1"/>
    <col min="2054" max="2054" width="14.21875" style="15" customWidth="1"/>
    <col min="2055" max="2060" width="11.77734375" style="15" customWidth="1"/>
    <col min="2061" max="2061" width="3.44140625" style="15" customWidth="1"/>
    <col min="2062" max="2062" width="13.21875" style="15" customWidth="1"/>
    <col min="2063" max="2063" width="3.21875" style="15" customWidth="1"/>
    <col min="2064" max="2064" width="10.21875" style="15" customWidth="1"/>
    <col min="2065" max="2065" width="13.44140625" style="15" customWidth="1"/>
    <col min="2066" max="2066" width="17.77734375" style="15" customWidth="1"/>
    <col min="2067" max="2067" width="19.5546875" style="15" customWidth="1"/>
    <col min="2068" max="2068" width="19.44140625" style="15" customWidth="1"/>
    <col min="2069" max="2069" width="19.77734375" style="15" customWidth="1"/>
    <col min="2070" max="2070" width="16" style="15" customWidth="1"/>
    <col min="2071" max="2299" width="8.77734375" style="15"/>
    <col min="2300" max="2300" width="14.109375" style="15" bestFit="1" customWidth="1"/>
    <col min="2301" max="2301" width="26.33203125" style="15" customWidth="1"/>
    <col min="2302" max="2302" width="14.21875" style="15" bestFit="1" customWidth="1"/>
    <col min="2303" max="2303" width="14.21875" style="15" customWidth="1"/>
    <col min="2304" max="2305" width="13" style="15" customWidth="1"/>
    <col min="2306" max="2306" width="11.44140625" style="15" customWidth="1"/>
    <col min="2307" max="2307" width="11.21875" style="15" customWidth="1"/>
    <col min="2308" max="2308" width="11.77734375" style="15" customWidth="1"/>
    <col min="2309" max="2309" width="13.21875" style="15" customWidth="1"/>
    <col min="2310" max="2310" width="14.21875" style="15" customWidth="1"/>
    <col min="2311" max="2316" width="11.77734375" style="15" customWidth="1"/>
    <col min="2317" max="2317" width="3.44140625" style="15" customWidth="1"/>
    <col min="2318" max="2318" width="13.21875" style="15" customWidth="1"/>
    <col min="2319" max="2319" width="3.21875" style="15" customWidth="1"/>
    <col min="2320" max="2320" width="10.21875" style="15" customWidth="1"/>
    <col min="2321" max="2321" width="13.44140625" style="15" customWidth="1"/>
    <col min="2322" max="2322" width="17.77734375" style="15" customWidth="1"/>
    <col min="2323" max="2323" width="19.5546875" style="15" customWidth="1"/>
    <col min="2324" max="2324" width="19.44140625" style="15" customWidth="1"/>
    <col min="2325" max="2325" width="19.77734375" style="15" customWidth="1"/>
    <col min="2326" max="2326" width="16" style="15" customWidth="1"/>
    <col min="2327" max="2555" width="8.77734375" style="15"/>
    <col min="2556" max="2556" width="14.109375" style="15" bestFit="1" customWidth="1"/>
    <col min="2557" max="2557" width="26.33203125" style="15" customWidth="1"/>
    <col min="2558" max="2558" width="14.21875" style="15" bestFit="1" customWidth="1"/>
    <col min="2559" max="2559" width="14.21875" style="15" customWidth="1"/>
    <col min="2560" max="2561" width="13" style="15" customWidth="1"/>
    <col min="2562" max="2562" width="11.44140625" style="15" customWidth="1"/>
    <col min="2563" max="2563" width="11.21875" style="15" customWidth="1"/>
    <col min="2564" max="2564" width="11.77734375" style="15" customWidth="1"/>
    <col min="2565" max="2565" width="13.21875" style="15" customWidth="1"/>
    <col min="2566" max="2566" width="14.21875" style="15" customWidth="1"/>
    <col min="2567" max="2572" width="11.77734375" style="15" customWidth="1"/>
    <col min="2573" max="2573" width="3.44140625" style="15" customWidth="1"/>
    <col min="2574" max="2574" width="13.21875" style="15" customWidth="1"/>
    <col min="2575" max="2575" width="3.21875" style="15" customWidth="1"/>
    <col min="2576" max="2576" width="10.21875" style="15" customWidth="1"/>
    <col min="2577" max="2577" width="13.44140625" style="15" customWidth="1"/>
    <col min="2578" max="2578" width="17.77734375" style="15" customWidth="1"/>
    <col min="2579" max="2579" width="19.5546875" style="15" customWidth="1"/>
    <col min="2580" max="2580" width="19.44140625" style="15" customWidth="1"/>
    <col min="2581" max="2581" width="19.77734375" style="15" customWidth="1"/>
    <col min="2582" max="2582" width="16" style="15" customWidth="1"/>
    <col min="2583" max="2811" width="8.77734375" style="15"/>
    <col min="2812" max="2812" width="14.109375" style="15" bestFit="1" customWidth="1"/>
    <col min="2813" max="2813" width="26.33203125" style="15" customWidth="1"/>
    <col min="2814" max="2814" width="14.21875" style="15" bestFit="1" customWidth="1"/>
    <col min="2815" max="2815" width="14.21875" style="15" customWidth="1"/>
    <col min="2816" max="2817" width="13" style="15" customWidth="1"/>
    <col min="2818" max="2818" width="11.44140625" style="15" customWidth="1"/>
    <col min="2819" max="2819" width="11.21875" style="15" customWidth="1"/>
    <col min="2820" max="2820" width="11.77734375" style="15" customWidth="1"/>
    <col min="2821" max="2821" width="13.21875" style="15" customWidth="1"/>
    <col min="2822" max="2822" width="14.21875" style="15" customWidth="1"/>
    <col min="2823" max="2828" width="11.77734375" style="15" customWidth="1"/>
    <col min="2829" max="2829" width="3.44140625" style="15" customWidth="1"/>
    <col min="2830" max="2830" width="13.21875" style="15" customWidth="1"/>
    <col min="2831" max="2831" width="3.21875" style="15" customWidth="1"/>
    <col min="2832" max="2832" width="10.21875" style="15" customWidth="1"/>
    <col min="2833" max="2833" width="13.44140625" style="15" customWidth="1"/>
    <col min="2834" max="2834" width="17.77734375" style="15" customWidth="1"/>
    <col min="2835" max="2835" width="19.5546875" style="15" customWidth="1"/>
    <col min="2836" max="2836" width="19.44140625" style="15" customWidth="1"/>
    <col min="2837" max="2837" width="19.77734375" style="15" customWidth="1"/>
    <col min="2838" max="2838" width="16" style="15" customWidth="1"/>
    <col min="2839" max="3067" width="8.77734375" style="15"/>
    <col min="3068" max="3068" width="14.109375" style="15" bestFit="1" customWidth="1"/>
    <col min="3069" max="3069" width="26.33203125" style="15" customWidth="1"/>
    <col min="3070" max="3070" width="14.21875" style="15" bestFit="1" customWidth="1"/>
    <col min="3071" max="3071" width="14.21875" style="15" customWidth="1"/>
    <col min="3072" max="3073" width="13" style="15" customWidth="1"/>
    <col min="3074" max="3074" width="11.44140625" style="15" customWidth="1"/>
    <col min="3075" max="3075" width="11.21875" style="15" customWidth="1"/>
    <col min="3076" max="3076" width="11.77734375" style="15" customWidth="1"/>
    <col min="3077" max="3077" width="13.21875" style="15" customWidth="1"/>
    <col min="3078" max="3078" width="14.21875" style="15" customWidth="1"/>
    <col min="3079" max="3084" width="11.77734375" style="15" customWidth="1"/>
    <col min="3085" max="3085" width="3.44140625" style="15" customWidth="1"/>
    <col min="3086" max="3086" width="13.21875" style="15" customWidth="1"/>
    <col min="3087" max="3087" width="3.21875" style="15" customWidth="1"/>
    <col min="3088" max="3088" width="10.21875" style="15" customWidth="1"/>
    <col min="3089" max="3089" width="13.44140625" style="15" customWidth="1"/>
    <col min="3090" max="3090" width="17.77734375" style="15" customWidth="1"/>
    <col min="3091" max="3091" width="19.5546875" style="15" customWidth="1"/>
    <col min="3092" max="3092" width="19.44140625" style="15" customWidth="1"/>
    <col min="3093" max="3093" width="19.77734375" style="15" customWidth="1"/>
    <col min="3094" max="3094" width="16" style="15" customWidth="1"/>
    <col min="3095" max="3323" width="8.77734375" style="15"/>
    <col min="3324" max="3324" width="14.109375" style="15" bestFit="1" customWidth="1"/>
    <col min="3325" max="3325" width="26.33203125" style="15" customWidth="1"/>
    <col min="3326" max="3326" width="14.21875" style="15" bestFit="1" customWidth="1"/>
    <col min="3327" max="3327" width="14.21875" style="15" customWidth="1"/>
    <col min="3328" max="3329" width="13" style="15" customWidth="1"/>
    <col min="3330" max="3330" width="11.44140625" style="15" customWidth="1"/>
    <col min="3331" max="3331" width="11.21875" style="15" customWidth="1"/>
    <col min="3332" max="3332" width="11.77734375" style="15" customWidth="1"/>
    <col min="3333" max="3333" width="13.21875" style="15" customWidth="1"/>
    <col min="3334" max="3334" width="14.21875" style="15" customWidth="1"/>
    <col min="3335" max="3340" width="11.77734375" style="15" customWidth="1"/>
    <col min="3341" max="3341" width="3.44140625" style="15" customWidth="1"/>
    <col min="3342" max="3342" width="13.21875" style="15" customWidth="1"/>
    <col min="3343" max="3343" width="3.21875" style="15" customWidth="1"/>
    <col min="3344" max="3344" width="10.21875" style="15" customWidth="1"/>
    <col min="3345" max="3345" width="13.44140625" style="15" customWidth="1"/>
    <col min="3346" max="3346" width="17.77734375" style="15" customWidth="1"/>
    <col min="3347" max="3347" width="19.5546875" style="15" customWidth="1"/>
    <col min="3348" max="3348" width="19.44140625" style="15" customWidth="1"/>
    <col min="3349" max="3349" width="19.77734375" style="15" customWidth="1"/>
    <col min="3350" max="3350" width="16" style="15" customWidth="1"/>
    <col min="3351" max="3579" width="8.77734375" style="15"/>
    <col min="3580" max="3580" width="14.109375" style="15" bestFit="1" customWidth="1"/>
    <col min="3581" max="3581" width="26.33203125" style="15" customWidth="1"/>
    <col min="3582" max="3582" width="14.21875" style="15" bestFit="1" customWidth="1"/>
    <col min="3583" max="3583" width="14.21875" style="15" customWidth="1"/>
    <col min="3584" max="3585" width="13" style="15" customWidth="1"/>
    <col min="3586" max="3586" width="11.44140625" style="15" customWidth="1"/>
    <col min="3587" max="3587" width="11.21875" style="15" customWidth="1"/>
    <col min="3588" max="3588" width="11.77734375" style="15" customWidth="1"/>
    <col min="3589" max="3589" width="13.21875" style="15" customWidth="1"/>
    <col min="3590" max="3590" width="14.21875" style="15" customWidth="1"/>
    <col min="3591" max="3596" width="11.77734375" style="15" customWidth="1"/>
    <col min="3597" max="3597" width="3.44140625" style="15" customWidth="1"/>
    <col min="3598" max="3598" width="13.21875" style="15" customWidth="1"/>
    <col min="3599" max="3599" width="3.21875" style="15" customWidth="1"/>
    <col min="3600" max="3600" width="10.21875" style="15" customWidth="1"/>
    <col min="3601" max="3601" width="13.44140625" style="15" customWidth="1"/>
    <col min="3602" max="3602" width="17.77734375" style="15" customWidth="1"/>
    <col min="3603" max="3603" width="19.5546875" style="15" customWidth="1"/>
    <col min="3604" max="3604" width="19.44140625" style="15" customWidth="1"/>
    <col min="3605" max="3605" width="19.77734375" style="15" customWidth="1"/>
    <col min="3606" max="3606" width="16" style="15" customWidth="1"/>
    <col min="3607" max="3835" width="8.77734375" style="15"/>
    <col min="3836" max="3836" width="14.109375" style="15" bestFit="1" customWidth="1"/>
    <col min="3837" max="3837" width="26.33203125" style="15" customWidth="1"/>
    <col min="3838" max="3838" width="14.21875" style="15" bestFit="1" customWidth="1"/>
    <col min="3839" max="3839" width="14.21875" style="15" customWidth="1"/>
    <col min="3840" max="3841" width="13" style="15" customWidth="1"/>
    <col min="3842" max="3842" width="11.44140625" style="15" customWidth="1"/>
    <col min="3843" max="3843" width="11.21875" style="15" customWidth="1"/>
    <col min="3844" max="3844" width="11.77734375" style="15" customWidth="1"/>
    <col min="3845" max="3845" width="13.21875" style="15" customWidth="1"/>
    <col min="3846" max="3846" width="14.21875" style="15" customWidth="1"/>
    <col min="3847" max="3852" width="11.77734375" style="15" customWidth="1"/>
    <col min="3853" max="3853" width="3.44140625" style="15" customWidth="1"/>
    <col min="3854" max="3854" width="13.21875" style="15" customWidth="1"/>
    <col min="3855" max="3855" width="3.21875" style="15" customWidth="1"/>
    <col min="3856" max="3856" width="10.21875" style="15" customWidth="1"/>
    <col min="3857" max="3857" width="13.44140625" style="15" customWidth="1"/>
    <col min="3858" max="3858" width="17.77734375" style="15" customWidth="1"/>
    <col min="3859" max="3859" width="19.5546875" style="15" customWidth="1"/>
    <col min="3860" max="3860" width="19.44140625" style="15" customWidth="1"/>
    <col min="3861" max="3861" width="19.77734375" style="15" customWidth="1"/>
    <col min="3862" max="3862" width="16" style="15" customWidth="1"/>
    <col min="3863" max="4091" width="8.77734375" style="15"/>
    <col min="4092" max="4092" width="14.109375" style="15" bestFit="1" customWidth="1"/>
    <col min="4093" max="4093" width="26.33203125" style="15" customWidth="1"/>
    <col min="4094" max="4094" width="14.21875" style="15" bestFit="1" customWidth="1"/>
    <col min="4095" max="4095" width="14.21875" style="15" customWidth="1"/>
    <col min="4096" max="4097" width="13" style="15" customWidth="1"/>
    <col min="4098" max="4098" width="11.44140625" style="15" customWidth="1"/>
    <col min="4099" max="4099" width="11.21875" style="15" customWidth="1"/>
    <col min="4100" max="4100" width="11.77734375" style="15" customWidth="1"/>
    <col min="4101" max="4101" width="13.21875" style="15" customWidth="1"/>
    <col min="4102" max="4102" width="14.21875" style="15" customWidth="1"/>
    <col min="4103" max="4108" width="11.77734375" style="15" customWidth="1"/>
    <col min="4109" max="4109" width="3.44140625" style="15" customWidth="1"/>
    <col min="4110" max="4110" width="13.21875" style="15" customWidth="1"/>
    <col min="4111" max="4111" width="3.21875" style="15" customWidth="1"/>
    <col min="4112" max="4112" width="10.21875" style="15" customWidth="1"/>
    <col min="4113" max="4113" width="13.44140625" style="15" customWidth="1"/>
    <col min="4114" max="4114" width="17.77734375" style="15" customWidth="1"/>
    <col min="4115" max="4115" width="19.5546875" style="15" customWidth="1"/>
    <col min="4116" max="4116" width="19.44140625" style="15" customWidth="1"/>
    <col min="4117" max="4117" width="19.77734375" style="15" customWidth="1"/>
    <col min="4118" max="4118" width="16" style="15" customWidth="1"/>
    <col min="4119" max="4347" width="8.77734375" style="15"/>
    <col min="4348" max="4348" width="14.109375" style="15" bestFit="1" customWidth="1"/>
    <col min="4349" max="4349" width="26.33203125" style="15" customWidth="1"/>
    <col min="4350" max="4350" width="14.21875" style="15" bestFit="1" customWidth="1"/>
    <col min="4351" max="4351" width="14.21875" style="15" customWidth="1"/>
    <col min="4352" max="4353" width="13" style="15" customWidth="1"/>
    <col min="4354" max="4354" width="11.44140625" style="15" customWidth="1"/>
    <col min="4355" max="4355" width="11.21875" style="15" customWidth="1"/>
    <col min="4356" max="4356" width="11.77734375" style="15" customWidth="1"/>
    <col min="4357" max="4357" width="13.21875" style="15" customWidth="1"/>
    <col min="4358" max="4358" width="14.21875" style="15" customWidth="1"/>
    <col min="4359" max="4364" width="11.77734375" style="15" customWidth="1"/>
    <col min="4365" max="4365" width="3.44140625" style="15" customWidth="1"/>
    <col min="4366" max="4366" width="13.21875" style="15" customWidth="1"/>
    <col min="4367" max="4367" width="3.21875" style="15" customWidth="1"/>
    <col min="4368" max="4368" width="10.21875" style="15" customWidth="1"/>
    <col min="4369" max="4369" width="13.44140625" style="15" customWidth="1"/>
    <col min="4370" max="4370" width="17.77734375" style="15" customWidth="1"/>
    <col min="4371" max="4371" width="19.5546875" style="15" customWidth="1"/>
    <col min="4372" max="4372" width="19.44140625" style="15" customWidth="1"/>
    <col min="4373" max="4373" width="19.77734375" style="15" customWidth="1"/>
    <col min="4374" max="4374" width="16" style="15" customWidth="1"/>
    <col min="4375" max="4603" width="8.77734375" style="15"/>
    <col min="4604" max="4604" width="14.109375" style="15" bestFit="1" customWidth="1"/>
    <col min="4605" max="4605" width="26.33203125" style="15" customWidth="1"/>
    <col min="4606" max="4606" width="14.21875" style="15" bestFit="1" customWidth="1"/>
    <col min="4607" max="4607" width="14.21875" style="15" customWidth="1"/>
    <col min="4608" max="4609" width="13" style="15" customWidth="1"/>
    <col min="4610" max="4610" width="11.44140625" style="15" customWidth="1"/>
    <col min="4611" max="4611" width="11.21875" style="15" customWidth="1"/>
    <col min="4612" max="4612" width="11.77734375" style="15" customWidth="1"/>
    <col min="4613" max="4613" width="13.21875" style="15" customWidth="1"/>
    <col min="4614" max="4614" width="14.21875" style="15" customWidth="1"/>
    <col min="4615" max="4620" width="11.77734375" style="15" customWidth="1"/>
    <col min="4621" max="4621" width="3.44140625" style="15" customWidth="1"/>
    <col min="4622" max="4622" width="13.21875" style="15" customWidth="1"/>
    <col min="4623" max="4623" width="3.21875" style="15" customWidth="1"/>
    <col min="4624" max="4624" width="10.21875" style="15" customWidth="1"/>
    <col min="4625" max="4625" width="13.44140625" style="15" customWidth="1"/>
    <col min="4626" max="4626" width="17.77734375" style="15" customWidth="1"/>
    <col min="4627" max="4627" width="19.5546875" style="15" customWidth="1"/>
    <col min="4628" max="4628" width="19.44140625" style="15" customWidth="1"/>
    <col min="4629" max="4629" width="19.77734375" style="15" customWidth="1"/>
    <col min="4630" max="4630" width="16" style="15" customWidth="1"/>
    <col min="4631" max="4859" width="8.77734375" style="15"/>
    <col min="4860" max="4860" width="14.109375" style="15" bestFit="1" customWidth="1"/>
    <col min="4861" max="4861" width="26.33203125" style="15" customWidth="1"/>
    <col min="4862" max="4862" width="14.21875" style="15" bestFit="1" customWidth="1"/>
    <col min="4863" max="4863" width="14.21875" style="15" customWidth="1"/>
    <col min="4864" max="4865" width="13" style="15" customWidth="1"/>
    <col min="4866" max="4866" width="11.44140625" style="15" customWidth="1"/>
    <col min="4867" max="4867" width="11.21875" style="15" customWidth="1"/>
    <col min="4868" max="4868" width="11.77734375" style="15" customWidth="1"/>
    <col min="4869" max="4869" width="13.21875" style="15" customWidth="1"/>
    <col min="4870" max="4870" width="14.21875" style="15" customWidth="1"/>
    <col min="4871" max="4876" width="11.77734375" style="15" customWidth="1"/>
    <col min="4877" max="4877" width="3.44140625" style="15" customWidth="1"/>
    <col min="4878" max="4878" width="13.21875" style="15" customWidth="1"/>
    <col min="4879" max="4879" width="3.21875" style="15" customWidth="1"/>
    <col min="4880" max="4880" width="10.21875" style="15" customWidth="1"/>
    <col min="4881" max="4881" width="13.44140625" style="15" customWidth="1"/>
    <col min="4882" max="4882" width="17.77734375" style="15" customWidth="1"/>
    <col min="4883" max="4883" width="19.5546875" style="15" customWidth="1"/>
    <col min="4884" max="4884" width="19.44140625" style="15" customWidth="1"/>
    <col min="4885" max="4885" width="19.77734375" style="15" customWidth="1"/>
    <col min="4886" max="4886" width="16" style="15" customWidth="1"/>
    <col min="4887" max="5115" width="8.77734375" style="15"/>
    <col min="5116" max="5116" width="14.109375" style="15" bestFit="1" customWidth="1"/>
    <col min="5117" max="5117" width="26.33203125" style="15" customWidth="1"/>
    <col min="5118" max="5118" width="14.21875" style="15" bestFit="1" customWidth="1"/>
    <col min="5119" max="5119" width="14.21875" style="15" customWidth="1"/>
    <col min="5120" max="5121" width="13" style="15" customWidth="1"/>
    <col min="5122" max="5122" width="11.44140625" style="15" customWidth="1"/>
    <col min="5123" max="5123" width="11.21875" style="15" customWidth="1"/>
    <col min="5124" max="5124" width="11.77734375" style="15" customWidth="1"/>
    <col min="5125" max="5125" width="13.21875" style="15" customWidth="1"/>
    <col min="5126" max="5126" width="14.21875" style="15" customWidth="1"/>
    <col min="5127" max="5132" width="11.77734375" style="15" customWidth="1"/>
    <col min="5133" max="5133" width="3.44140625" style="15" customWidth="1"/>
    <col min="5134" max="5134" width="13.21875" style="15" customWidth="1"/>
    <col min="5135" max="5135" width="3.21875" style="15" customWidth="1"/>
    <col min="5136" max="5136" width="10.21875" style="15" customWidth="1"/>
    <col min="5137" max="5137" width="13.44140625" style="15" customWidth="1"/>
    <col min="5138" max="5138" width="17.77734375" style="15" customWidth="1"/>
    <col min="5139" max="5139" width="19.5546875" style="15" customWidth="1"/>
    <col min="5140" max="5140" width="19.44140625" style="15" customWidth="1"/>
    <col min="5141" max="5141" width="19.77734375" style="15" customWidth="1"/>
    <col min="5142" max="5142" width="16" style="15" customWidth="1"/>
    <col min="5143" max="5371" width="8.77734375" style="15"/>
    <col min="5372" max="5372" width="14.109375" style="15" bestFit="1" customWidth="1"/>
    <col min="5373" max="5373" width="26.33203125" style="15" customWidth="1"/>
    <col min="5374" max="5374" width="14.21875" style="15" bestFit="1" customWidth="1"/>
    <col min="5375" max="5375" width="14.21875" style="15" customWidth="1"/>
    <col min="5376" max="5377" width="13" style="15" customWidth="1"/>
    <col min="5378" max="5378" width="11.44140625" style="15" customWidth="1"/>
    <col min="5379" max="5379" width="11.21875" style="15" customWidth="1"/>
    <col min="5380" max="5380" width="11.77734375" style="15" customWidth="1"/>
    <col min="5381" max="5381" width="13.21875" style="15" customWidth="1"/>
    <col min="5382" max="5382" width="14.21875" style="15" customWidth="1"/>
    <col min="5383" max="5388" width="11.77734375" style="15" customWidth="1"/>
    <col min="5389" max="5389" width="3.44140625" style="15" customWidth="1"/>
    <col min="5390" max="5390" width="13.21875" style="15" customWidth="1"/>
    <col min="5391" max="5391" width="3.21875" style="15" customWidth="1"/>
    <col min="5392" max="5392" width="10.21875" style="15" customWidth="1"/>
    <col min="5393" max="5393" width="13.44140625" style="15" customWidth="1"/>
    <col min="5394" max="5394" width="17.77734375" style="15" customWidth="1"/>
    <col min="5395" max="5395" width="19.5546875" style="15" customWidth="1"/>
    <col min="5396" max="5396" width="19.44140625" style="15" customWidth="1"/>
    <col min="5397" max="5397" width="19.77734375" style="15" customWidth="1"/>
    <col min="5398" max="5398" width="16" style="15" customWidth="1"/>
    <col min="5399" max="5627" width="8.77734375" style="15"/>
    <col min="5628" max="5628" width="14.109375" style="15" bestFit="1" customWidth="1"/>
    <col min="5629" max="5629" width="26.33203125" style="15" customWidth="1"/>
    <col min="5630" max="5630" width="14.21875" style="15" bestFit="1" customWidth="1"/>
    <col min="5631" max="5631" width="14.21875" style="15" customWidth="1"/>
    <col min="5632" max="5633" width="13" style="15" customWidth="1"/>
    <col min="5634" max="5634" width="11.44140625" style="15" customWidth="1"/>
    <col min="5635" max="5635" width="11.21875" style="15" customWidth="1"/>
    <col min="5636" max="5636" width="11.77734375" style="15" customWidth="1"/>
    <col min="5637" max="5637" width="13.21875" style="15" customWidth="1"/>
    <col min="5638" max="5638" width="14.21875" style="15" customWidth="1"/>
    <col min="5639" max="5644" width="11.77734375" style="15" customWidth="1"/>
    <col min="5645" max="5645" width="3.44140625" style="15" customWidth="1"/>
    <col min="5646" max="5646" width="13.21875" style="15" customWidth="1"/>
    <col min="5647" max="5647" width="3.21875" style="15" customWidth="1"/>
    <col min="5648" max="5648" width="10.21875" style="15" customWidth="1"/>
    <col min="5649" max="5649" width="13.44140625" style="15" customWidth="1"/>
    <col min="5650" max="5650" width="17.77734375" style="15" customWidth="1"/>
    <col min="5651" max="5651" width="19.5546875" style="15" customWidth="1"/>
    <col min="5652" max="5652" width="19.44140625" style="15" customWidth="1"/>
    <col min="5653" max="5653" width="19.77734375" style="15" customWidth="1"/>
    <col min="5654" max="5654" width="16" style="15" customWidth="1"/>
    <col min="5655" max="5883" width="8.77734375" style="15"/>
    <col min="5884" max="5884" width="14.109375" style="15" bestFit="1" customWidth="1"/>
    <col min="5885" max="5885" width="26.33203125" style="15" customWidth="1"/>
    <col min="5886" max="5886" width="14.21875" style="15" bestFit="1" customWidth="1"/>
    <col min="5887" max="5887" width="14.21875" style="15" customWidth="1"/>
    <col min="5888" max="5889" width="13" style="15" customWidth="1"/>
    <col min="5890" max="5890" width="11.44140625" style="15" customWidth="1"/>
    <col min="5891" max="5891" width="11.21875" style="15" customWidth="1"/>
    <col min="5892" max="5892" width="11.77734375" style="15" customWidth="1"/>
    <col min="5893" max="5893" width="13.21875" style="15" customWidth="1"/>
    <col min="5894" max="5894" width="14.21875" style="15" customWidth="1"/>
    <col min="5895" max="5900" width="11.77734375" style="15" customWidth="1"/>
    <col min="5901" max="5901" width="3.44140625" style="15" customWidth="1"/>
    <col min="5902" max="5902" width="13.21875" style="15" customWidth="1"/>
    <col min="5903" max="5903" width="3.21875" style="15" customWidth="1"/>
    <col min="5904" max="5904" width="10.21875" style="15" customWidth="1"/>
    <col min="5905" max="5905" width="13.44140625" style="15" customWidth="1"/>
    <col min="5906" max="5906" width="17.77734375" style="15" customWidth="1"/>
    <col min="5907" max="5907" width="19.5546875" style="15" customWidth="1"/>
    <col min="5908" max="5908" width="19.44140625" style="15" customWidth="1"/>
    <col min="5909" max="5909" width="19.77734375" style="15" customWidth="1"/>
    <col min="5910" max="5910" width="16" style="15" customWidth="1"/>
    <col min="5911" max="6139" width="8.77734375" style="15"/>
    <col min="6140" max="6140" width="14.109375" style="15" bestFit="1" customWidth="1"/>
    <col min="6141" max="6141" width="26.33203125" style="15" customWidth="1"/>
    <col min="6142" max="6142" width="14.21875" style="15" bestFit="1" customWidth="1"/>
    <col min="6143" max="6143" width="14.21875" style="15" customWidth="1"/>
    <col min="6144" max="6145" width="13" style="15" customWidth="1"/>
    <col min="6146" max="6146" width="11.44140625" style="15" customWidth="1"/>
    <col min="6147" max="6147" width="11.21875" style="15" customWidth="1"/>
    <col min="6148" max="6148" width="11.77734375" style="15" customWidth="1"/>
    <col min="6149" max="6149" width="13.21875" style="15" customWidth="1"/>
    <col min="6150" max="6150" width="14.21875" style="15" customWidth="1"/>
    <col min="6151" max="6156" width="11.77734375" style="15" customWidth="1"/>
    <col min="6157" max="6157" width="3.44140625" style="15" customWidth="1"/>
    <col min="6158" max="6158" width="13.21875" style="15" customWidth="1"/>
    <col min="6159" max="6159" width="3.21875" style="15" customWidth="1"/>
    <col min="6160" max="6160" width="10.21875" style="15" customWidth="1"/>
    <col min="6161" max="6161" width="13.44140625" style="15" customWidth="1"/>
    <col min="6162" max="6162" width="17.77734375" style="15" customWidth="1"/>
    <col min="6163" max="6163" width="19.5546875" style="15" customWidth="1"/>
    <col min="6164" max="6164" width="19.44140625" style="15" customWidth="1"/>
    <col min="6165" max="6165" width="19.77734375" style="15" customWidth="1"/>
    <col min="6166" max="6166" width="16" style="15" customWidth="1"/>
    <col min="6167" max="6395" width="8.77734375" style="15"/>
    <col min="6396" max="6396" width="14.109375" style="15" bestFit="1" customWidth="1"/>
    <col min="6397" max="6397" width="26.33203125" style="15" customWidth="1"/>
    <col min="6398" max="6398" width="14.21875" style="15" bestFit="1" customWidth="1"/>
    <col min="6399" max="6399" width="14.21875" style="15" customWidth="1"/>
    <col min="6400" max="6401" width="13" style="15" customWidth="1"/>
    <col min="6402" max="6402" width="11.44140625" style="15" customWidth="1"/>
    <col min="6403" max="6403" width="11.21875" style="15" customWidth="1"/>
    <col min="6404" max="6404" width="11.77734375" style="15" customWidth="1"/>
    <col min="6405" max="6405" width="13.21875" style="15" customWidth="1"/>
    <col min="6406" max="6406" width="14.21875" style="15" customWidth="1"/>
    <col min="6407" max="6412" width="11.77734375" style="15" customWidth="1"/>
    <col min="6413" max="6413" width="3.44140625" style="15" customWidth="1"/>
    <col min="6414" max="6414" width="13.21875" style="15" customWidth="1"/>
    <col min="6415" max="6415" width="3.21875" style="15" customWidth="1"/>
    <col min="6416" max="6416" width="10.21875" style="15" customWidth="1"/>
    <col min="6417" max="6417" width="13.44140625" style="15" customWidth="1"/>
    <col min="6418" max="6418" width="17.77734375" style="15" customWidth="1"/>
    <col min="6419" max="6419" width="19.5546875" style="15" customWidth="1"/>
    <col min="6420" max="6420" width="19.44140625" style="15" customWidth="1"/>
    <col min="6421" max="6421" width="19.77734375" style="15" customWidth="1"/>
    <col min="6422" max="6422" width="16" style="15" customWidth="1"/>
    <col min="6423" max="6651" width="8.77734375" style="15"/>
    <col min="6652" max="6652" width="14.109375" style="15" bestFit="1" customWidth="1"/>
    <col min="6653" max="6653" width="26.33203125" style="15" customWidth="1"/>
    <col min="6654" max="6654" width="14.21875" style="15" bestFit="1" customWidth="1"/>
    <col min="6655" max="6655" width="14.21875" style="15" customWidth="1"/>
    <col min="6656" max="6657" width="13" style="15" customWidth="1"/>
    <col min="6658" max="6658" width="11.44140625" style="15" customWidth="1"/>
    <col min="6659" max="6659" width="11.21875" style="15" customWidth="1"/>
    <col min="6660" max="6660" width="11.77734375" style="15" customWidth="1"/>
    <col min="6661" max="6661" width="13.21875" style="15" customWidth="1"/>
    <col min="6662" max="6662" width="14.21875" style="15" customWidth="1"/>
    <col min="6663" max="6668" width="11.77734375" style="15" customWidth="1"/>
    <col min="6669" max="6669" width="3.44140625" style="15" customWidth="1"/>
    <col min="6670" max="6670" width="13.21875" style="15" customWidth="1"/>
    <col min="6671" max="6671" width="3.21875" style="15" customWidth="1"/>
    <col min="6672" max="6672" width="10.21875" style="15" customWidth="1"/>
    <col min="6673" max="6673" width="13.44140625" style="15" customWidth="1"/>
    <col min="6674" max="6674" width="17.77734375" style="15" customWidth="1"/>
    <col min="6675" max="6675" width="19.5546875" style="15" customWidth="1"/>
    <col min="6676" max="6676" width="19.44140625" style="15" customWidth="1"/>
    <col min="6677" max="6677" width="19.77734375" style="15" customWidth="1"/>
    <col min="6678" max="6678" width="16" style="15" customWidth="1"/>
    <col min="6679" max="6907" width="8.77734375" style="15"/>
    <col min="6908" max="6908" width="14.109375" style="15" bestFit="1" customWidth="1"/>
    <col min="6909" max="6909" width="26.33203125" style="15" customWidth="1"/>
    <col min="6910" max="6910" width="14.21875" style="15" bestFit="1" customWidth="1"/>
    <col min="6911" max="6911" width="14.21875" style="15" customWidth="1"/>
    <col min="6912" max="6913" width="13" style="15" customWidth="1"/>
    <col min="6914" max="6914" width="11.44140625" style="15" customWidth="1"/>
    <col min="6915" max="6915" width="11.21875" style="15" customWidth="1"/>
    <col min="6916" max="6916" width="11.77734375" style="15" customWidth="1"/>
    <col min="6917" max="6917" width="13.21875" style="15" customWidth="1"/>
    <col min="6918" max="6918" width="14.21875" style="15" customWidth="1"/>
    <col min="6919" max="6924" width="11.77734375" style="15" customWidth="1"/>
    <col min="6925" max="6925" width="3.44140625" style="15" customWidth="1"/>
    <col min="6926" max="6926" width="13.21875" style="15" customWidth="1"/>
    <col min="6927" max="6927" width="3.21875" style="15" customWidth="1"/>
    <col min="6928" max="6928" width="10.21875" style="15" customWidth="1"/>
    <col min="6929" max="6929" width="13.44140625" style="15" customWidth="1"/>
    <col min="6930" max="6930" width="17.77734375" style="15" customWidth="1"/>
    <col min="6931" max="6931" width="19.5546875" style="15" customWidth="1"/>
    <col min="6932" max="6932" width="19.44140625" style="15" customWidth="1"/>
    <col min="6933" max="6933" width="19.77734375" style="15" customWidth="1"/>
    <col min="6934" max="6934" width="16" style="15" customWidth="1"/>
    <col min="6935" max="7163" width="8.77734375" style="15"/>
    <col min="7164" max="7164" width="14.109375" style="15" bestFit="1" customWidth="1"/>
    <col min="7165" max="7165" width="26.33203125" style="15" customWidth="1"/>
    <col min="7166" max="7166" width="14.21875" style="15" bestFit="1" customWidth="1"/>
    <col min="7167" max="7167" width="14.21875" style="15" customWidth="1"/>
    <col min="7168" max="7169" width="13" style="15" customWidth="1"/>
    <col min="7170" max="7170" width="11.44140625" style="15" customWidth="1"/>
    <col min="7171" max="7171" width="11.21875" style="15" customWidth="1"/>
    <col min="7172" max="7172" width="11.77734375" style="15" customWidth="1"/>
    <col min="7173" max="7173" width="13.21875" style="15" customWidth="1"/>
    <col min="7174" max="7174" width="14.21875" style="15" customWidth="1"/>
    <col min="7175" max="7180" width="11.77734375" style="15" customWidth="1"/>
    <col min="7181" max="7181" width="3.44140625" style="15" customWidth="1"/>
    <col min="7182" max="7182" width="13.21875" style="15" customWidth="1"/>
    <col min="7183" max="7183" width="3.21875" style="15" customWidth="1"/>
    <col min="7184" max="7184" width="10.21875" style="15" customWidth="1"/>
    <col min="7185" max="7185" width="13.44140625" style="15" customWidth="1"/>
    <col min="7186" max="7186" width="17.77734375" style="15" customWidth="1"/>
    <col min="7187" max="7187" width="19.5546875" style="15" customWidth="1"/>
    <col min="7188" max="7188" width="19.44140625" style="15" customWidth="1"/>
    <col min="7189" max="7189" width="19.77734375" style="15" customWidth="1"/>
    <col min="7190" max="7190" width="16" style="15" customWidth="1"/>
    <col min="7191" max="7419" width="8.77734375" style="15"/>
    <col min="7420" max="7420" width="14.109375" style="15" bestFit="1" customWidth="1"/>
    <col min="7421" max="7421" width="26.33203125" style="15" customWidth="1"/>
    <col min="7422" max="7422" width="14.21875" style="15" bestFit="1" customWidth="1"/>
    <col min="7423" max="7423" width="14.21875" style="15" customWidth="1"/>
    <col min="7424" max="7425" width="13" style="15" customWidth="1"/>
    <col min="7426" max="7426" width="11.44140625" style="15" customWidth="1"/>
    <col min="7427" max="7427" width="11.21875" style="15" customWidth="1"/>
    <col min="7428" max="7428" width="11.77734375" style="15" customWidth="1"/>
    <col min="7429" max="7429" width="13.21875" style="15" customWidth="1"/>
    <col min="7430" max="7430" width="14.21875" style="15" customWidth="1"/>
    <col min="7431" max="7436" width="11.77734375" style="15" customWidth="1"/>
    <col min="7437" max="7437" width="3.44140625" style="15" customWidth="1"/>
    <col min="7438" max="7438" width="13.21875" style="15" customWidth="1"/>
    <col min="7439" max="7439" width="3.21875" style="15" customWidth="1"/>
    <col min="7440" max="7440" width="10.21875" style="15" customWidth="1"/>
    <col min="7441" max="7441" width="13.44140625" style="15" customWidth="1"/>
    <col min="7442" max="7442" width="17.77734375" style="15" customWidth="1"/>
    <col min="7443" max="7443" width="19.5546875" style="15" customWidth="1"/>
    <col min="7444" max="7444" width="19.44140625" style="15" customWidth="1"/>
    <col min="7445" max="7445" width="19.77734375" style="15" customWidth="1"/>
    <col min="7446" max="7446" width="16" style="15" customWidth="1"/>
    <col min="7447" max="7675" width="8.77734375" style="15"/>
    <col min="7676" max="7676" width="14.109375" style="15" bestFit="1" customWidth="1"/>
    <col min="7677" max="7677" width="26.33203125" style="15" customWidth="1"/>
    <col min="7678" max="7678" width="14.21875" style="15" bestFit="1" customWidth="1"/>
    <col min="7679" max="7679" width="14.21875" style="15" customWidth="1"/>
    <col min="7680" max="7681" width="13" style="15" customWidth="1"/>
    <col min="7682" max="7682" width="11.44140625" style="15" customWidth="1"/>
    <col min="7683" max="7683" width="11.21875" style="15" customWidth="1"/>
    <col min="7684" max="7684" width="11.77734375" style="15" customWidth="1"/>
    <col min="7685" max="7685" width="13.21875" style="15" customWidth="1"/>
    <col min="7686" max="7686" width="14.21875" style="15" customWidth="1"/>
    <col min="7687" max="7692" width="11.77734375" style="15" customWidth="1"/>
    <col min="7693" max="7693" width="3.44140625" style="15" customWidth="1"/>
    <col min="7694" max="7694" width="13.21875" style="15" customWidth="1"/>
    <col min="7695" max="7695" width="3.21875" style="15" customWidth="1"/>
    <col min="7696" max="7696" width="10.21875" style="15" customWidth="1"/>
    <col min="7697" max="7697" width="13.44140625" style="15" customWidth="1"/>
    <col min="7698" max="7698" width="17.77734375" style="15" customWidth="1"/>
    <col min="7699" max="7699" width="19.5546875" style="15" customWidth="1"/>
    <col min="7700" max="7700" width="19.44140625" style="15" customWidth="1"/>
    <col min="7701" max="7701" width="19.77734375" style="15" customWidth="1"/>
    <col min="7702" max="7702" width="16" style="15" customWidth="1"/>
    <col min="7703" max="7931" width="8.77734375" style="15"/>
    <col min="7932" max="7932" width="14.109375" style="15" bestFit="1" customWidth="1"/>
    <col min="7933" max="7933" width="26.33203125" style="15" customWidth="1"/>
    <col min="7934" max="7934" width="14.21875" style="15" bestFit="1" customWidth="1"/>
    <col min="7935" max="7935" width="14.21875" style="15" customWidth="1"/>
    <col min="7936" max="7937" width="13" style="15" customWidth="1"/>
    <col min="7938" max="7938" width="11.44140625" style="15" customWidth="1"/>
    <col min="7939" max="7939" width="11.21875" style="15" customWidth="1"/>
    <col min="7940" max="7940" width="11.77734375" style="15" customWidth="1"/>
    <col min="7941" max="7941" width="13.21875" style="15" customWidth="1"/>
    <col min="7942" max="7942" width="14.21875" style="15" customWidth="1"/>
    <col min="7943" max="7948" width="11.77734375" style="15" customWidth="1"/>
    <col min="7949" max="7949" width="3.44140625" style="15" customWidth="1"/>
    <col min="7950" max="7950" width="13.21875" style="15" customWidth="1"/>
    <col min="7951" max="7951" width="3.21875" style="15" customWidth="1"/>
    <col min="7952" max="7952" width="10.21875" style="15" customWidth="1"/>
    <col min="7953" max="7953" width="13.44140625" style="15" customWidth="1"/>
    <col min="7954" max="7954" width="17.77734375" style="15" customWidth="1"/>
    <col min="7955" max="7955" width="19.5546875" style="15" customWidth="1"/>
    <col min="7956" max="7956" width="19.44140625" style="15" customWidth="1"/>
    <col min="7957" max="7957" width="19.77734375" style="15" customWidth="1"/>
    <col min="7958" max="7958" width="16" style="15" customWidth="1"/>
    <col min="7959" max="8187" width="8.77734375" style="15"/>
    <col min="8188" max="8188" width="14.109375" style="15" bestFit="1" customWidth="1"/>
    <col min="8189" max="8189" width="26.33203125" style="15" customWidth="1"/>
    <col min="8190" max="8190" width="14.21875" style="15" bestFit="1" customWidth="1"/>
    <col min="8191" max="8191" width="14.21875" style="15" customWidth="1"/>
    <col min="8192" max="8193" width="13" style="15" customWidth="1"/>
    <col min="8194" max="8194" width="11.44140625" style="15" customWidth="1"/>
    <col min="8195" max="8195" width="11.21875" style="15" customWidth="1"/>
    <col min="8196" max="8196" width="11.77734375" style="15" customWidth="1"/>
    <col min="8197" max="8197" width="13.21875" style="15" customWidth="1"/>
    <col min="8198" max="8198" width="14.21875" style="15" customWidth="1"/>
    <col min="8199" max="8204" width="11.77734375" style="15" customWidth="1"/>
    <col min="8205" max="8205" width="3.44140625" style="15" customWidth="1"/>
    <col min="8206" max="8206" width="13.21875" style="15" customWidth="1"/>
    <col min="8207" max="8207" width="3.21875" style="15" customWidth="1"/>
    <col min="8208" max="8208" width="10.21875" style="15" customWidth="1"/>
    <col min="8209" max="8209" width="13.44140625" style="15" customWidth="1"/>
    <col min="8210" max="8210" width="17.77734375" style="15" customWidth="1"/>
    <col min="8211" max="8211" width="19.5546875" style="15" customWidth="1"/>
    <col min="8212" max="8212" width="19.44140625" style="15" customWidth="1"/>
    <col min="8213" max="8213" width="19.77734375" style="15" customWidth="1"/>
    <col min="8214" max="8214" width="16" style="15" customWidth="1"/>
    <col min="8215" max="8443" width="8.77734375" style="15"/>
    <col min="8444" max="8444" width="14.109375" style="15" bestFit="1" customWidth="1"/>
    <col min="8445" max="8445" width="26.33203125" style="15" customWidth="1"/>
    <col min="8446" max="8446" width="14.21875" style="15" bestFit="1" customWidth="1"/>
    <col min="8447" max="8447" width="14.21875" style="15" customWidth="1"/>
    <col min="8448" max="8449" width="13" style="15" customWidth="1"/>
    <col min="8450" max="8450" width="11.44140625" style="15" customWidth="1"/>
    <col min="8451" max="8451" width="11.21875" style="15" customWidth="1"/>
    <col min="8452" max="8452" width="11.77734375" style="15" customWidth="1"/>
    <col min="8453" max="8453" width="13.21875" style="15" customWidth="1"/>
    <col min="8454" max="8454" width="14.21875" style="15" customWidth="1"/>
    <col min="8455" max="8460" width="11.77734375" style="15" customWidth="1"/>
    <col min="8461" max="8461" width="3.44140625" style="15" customWidth="1"/>
    <col min="8462" max="8462" width="13.21875" style="15" customWidth="1"/>
    <col min="8463" max="8463" width="3.21875" style="15" customWidth="1"/>
    <col min="8464" max="8464" width="10.21875" style="15" customWidth="1"/>
    <col min="8465" max="8465" width="13.44140625" style="15" customWidth="1"/>
    <col min="8466" max="8466" width="17.77734375" style="15" customWidth="1"/>
    <col min="8467" max="8467" width="19.5546875" style="15" customWidth="1"/>
    <col min="8468" max="8468" width="19.44140625" style="15" customWidth="1"/>
    <col min="8469" max="8469" width="19.77734375" style="15" customWidth="1"/>
    <col min="8470" max="8470" width="16" style="15" customWidth="1"/>
    <col min="8471" max="8699" width="8.77734375" style="15"/>
    <col min="8700" max="8700" width="14.109375" style="15" bestFit="1" customWidth="1"/>
    <col min="8701" max="8701" width="26.33203125" style="15" customWidth="1"/>
    <col min="8702" max="8702" width="14.21875" style="15" bestFit="1" customWidth="1"/>
    <col min="8703" max="8703" width="14.21875" style="15" customWidth="1"/>
    <col min="8704" max="8705" width="13" style="15" customWidth="1"/>
    <col min="8706" max="8706" width="11.44140625" style="15" customWidth="1"/>
    <col min="8707" max="8707" width="11.21875" style="15" customWidth="1"/>
    <col min="8708" max="8708" width="11.77734375" style="15" customWidth="1"/>
    <col min="8709" max="8709" width="13.21875" style="15" customWidth="1"/>
    <col min="8710" max="8710" width="14.21875" style="15" customWidth="1"/>
    <col min="8711" max="8716" width="11.77734375" style="15" customWidth="1"/>
    <col min="8717" max="8717" width="3.44140625" style="15" customWidth="1"/>
    <col min="8718" max="8718" width="13.21875" style="15" customWidth="1"/>
    <col min="8719" max="8719" width="3.21875" style="15" customWidth="1"/>
    <col min="8720" max="8720" width="10.21875" style="15" customWidth="1"/>
    <col min="8721" max="8721" width="13.44140625" style="15" customWidth="1"/>
    <col min="8722" max="8722" width="17.77734375" style="15" customWidth="1"/>
    <col min="8723" max="8723" width="19.5546875" style="15" customWidth="1"/>
    <col min="8724" max="8724" width="19.44140625" style="15" customWidth="1"/>
    <col min="8725" max="8725" width="19.77734375" style="15" customWidth="1"/>
    <col min="8726" max="8726" width="16" style="15" customWidth="1"/>
    <col min="8727" max="8955" width="8.77734375" style="15"/>
    <col min="8956" max="8956" width="14.109375" style="15" bestFit="1" customWidth="1"/>
    <col min="8957" max="8957" width="26.33203125" style="15" customWidth="1"/>
    <col min="8958" max="8958" width="14.21875" style="15" bestFit="1" customWidth="1"/>
    <col min="8959" max="8959" width="14.21875" style="15" customWidth="1"/>
    <col min="8960" max="8961" width="13" style="15" customWidth="1"/>
    <col min="8962" max="8962" width="11.44140625" style="15" customWidth="1"/>
    <col min="8963" max="8963" width="11.21875" style="15" customWidth="1"/>
    <col min="8964" max="8964" width="11.77734375" style="15" customWidth="1"/>
    <col min="8965" max="8965" width="13.21875" style="15" customWidth="1"/>
    <col min="8966" max="8966" width="14.21875" style="15" customWidth="1"/>
    <col min="8967" max="8972" width="11.77734375" style="15" customWidth="1"/>
    <col min="8973" max="8973" width="3.44140625" style="15" customWidth="1"/>
    <col min="8974" max="8974" width="13.21875" style="15" customWidth="1"/>
    <col min="8975" max="8975" width="3.21875" style="15" customWidth="1"/>
    <col min="8976" max="8976" width="10.21875" style="15" customWidth="1"/>
    <col min="8977" max="8977" width="13.44140625" style="15" customWidth="1"/>
    <col min="8978" max="8978" width="17.77734375" style="15" customWidth="1"/>
    <col min="8979" max="8979" width="19.5546875" style="15" customWidth="1"/>
    <col min="8980" max="8980" width="19.44140625" style="15" customWidth="1"/>
    <col min="8981" max="8981" width="19.77734375" style="15" customWidth="1"/>
    <col min="8982" max="8982" width="16" style="15" customWidth="1"/>
    <col min="8983" max="9211" width="8.77734375" style="15"/>
    <col min="9212" max="9212" width="14.109375" style="15" bestFit="1" customWidth="1"/>
    <col min="9213" max="9213" width="26.33203125" style="15" customWidth="1"/>
    <col min="9214" max="9214" width="14.21875" style="15" bestFit="1" customWidth="1"/>
    <col min="9215" max="9215" width="14.21875" style="15" customWidth="1"/>
    <col min="9216" max="9217" width="13" style="15" customWidth="1"/>
    <col min="9218" max="9218" width="11.44140625" style="15" customWidth="1"/>
    <col min="9219" max="9219" width="11.21875" style="15" customWidth="1"/>
    <col min="9220" max="9220" width="11.77734375" style="15" customWidth="1"/>
    <col min="9221" max="9221" width="13.21875" style="15" customWidth="1"/>
    <col min="9222" max="9222" width="14.21875" style="15" customWidth="1"/>
    <col min="9223" max="9228" width="11.77734375" style="15" customWidth="1"/>
    <col min="9229" max="9229" width="3.44140625" style="15" customWidth="1"/>
    <col min="9230" max="9230" width="13.21875" style="15" customWidth="1"/>
    <col min="9231" max="9231" width="3.21875" style="15" customWidth="1"/>
    <col min="9232" max="9232" width="10.21875" style="15" customWidth="1"/>
    <col min="9233" max="9233" width="13.44140625" style="15" customWidth="1"/>
    <col min="9234" max="9234" width="17.77734375" style="15" customWidth="1"/>
    <col min="9235" max="9235" width="19.5546875" style="15" customWidth="1"/>
    <col min="9236" max="9236" width="19.44140625" style="15" customWidth="1"/>
    <col min="9237" max="9237" width="19.77734375" style="15" customWidth="1"/>
    <col min="9238" max="9238" width="16" style="15" customWidth="1"/>
    <col min="9239" max="9467" width="8.77734375" style="15"/>
    <col min="9468" max="9468" width="14.109375" style="15" bestFit="1" customWidth="1"/>
    <col min="9469" max="9469" width="26.33203125" style="15" customWidth="1"/>
    <col min="9470" max="9470" width="14.21875" style="15" bestFit="1" customWidth="1"/>
    <col min="9471" max="9471" width="14.21875" style="15" customWidth="1"/>
    <col min="9472" max="9473" width="13" style="15" customWidth="1"/>
    <col min="9474" max="9474" width="11.44140625" style="15" customWidth="1"/>
    <col min="9475" max="9475" width="11.21875" style="15" customWidth="1"/>
    <col min="9476" max="9476" width="11.77734375" style="15" customWidth="1"/>
    <col min="9477" max="9477" width="13.21875" style="15" customWidth="1"/>
    <col min="9478" max="9478" width="14.21875" style="15" customWidth="1"/>
    <col min="9479" max="9484" width="11.77734375" style="15" customWidth="1"/>
    <col min="9485" max="9485" width="3.44140625" style="15" customWidth="1"/>
    <col min="9486" max="9486" width="13.21875" style="15" customWidth="1"/>
    <col min="9487" max="9487" width="3.21875" style="15" customWidth="1"/>
    <col min="9488" max="9488" width="10.21875" style="15" customWidth="1"/>
    <col min="9489" max="9489" width="13.44140625" style="15" customWidth="1"/>
    <col min="9490" max="9490" width="17.77734375" style="15" customWidth="1"/>
    <col min="9491" max="9491" width="19.5546875" style="15" customWidth="1"/>
    <col min="9492" max="9492" width="19.44140625" style="15" customWidth="1"/>
    <col min="9493" max="9493" width="19.77734375" style="15" customWidth="1"/>
    <col min="9494" max="9494" width="16" style="15" customWidth="1"/>
    <col min="9495" max="9723" width="8.77734375" style="15"/>
    <col min="9724" max="9724" width="14.109375" style="15" bestFit="1" customWidth="1"/>
    <col min="9725" max="9725" width="26.33203125" style="15" customWidth="1"/>
    <col min="9726" max="9726" width="14.21875" style="15" bestFit="1" customWidth="1"/>
    <col min="9727" max="9727" width="14.21875" style="15" customWidth="1"/>
    <col min="9728" max="9729" width="13" style="15" customWidth="1"/>
    <col min="9730" max="9730" width="11.44140625" style="15" customWidth="1"/>
    <col min="9731" max="9731" width="11.21875" style="15" customWidth="1"/>
    <col min="9732" max="9732" width="11.77734375" style="15" customWidth="1"/>
    <col min="9733" max="9733" width="13.21875" style="15" customWidth="1"/>
    <col min="9734" max="9734" width="14.21875" style="15" customWidth="1"/>
    <col min="9735" max="9740" width="11.77734375" style="15" customWidth="1"/>
    <col min="9741" max="9741" width="3.44140625" style="15" customWidth="1"/>
    <col min="9742" max="9742" width="13.21875" style="15" customWidth="1"/>
    <col min="9743" max="9743" width="3.21875" style="15" customWidth="1"/>
    <col min="9744" max="9744" width="10.21875" style="15" customWidth="1"/>
    <col min="9745" max="9745" width="13.44140625" style="15" customWidth="1"/>
    <col min="9746" max="9746" width="17.77734375" style="15" customWidth="1"/>
    <col min="9747" max="9747" width="19.5546875" style="15" customWidth="1"/>
    <col min="9748" max="9748" width="19.44140625" style="15" customWidth="1"/>
    <col min="9749" max="9749" width="19.77734375" style="15" customWidth="1"/>
    <col min="9750" max="9750" width="16" style="15" customWidth="1"/>
    <col min="9751" max="9979" width="8.77734375" style="15"/>
    <col min="9980" max="9980" width="14.109375" style="15" bestFit="1" customWidth="1"/>
    <col min="9981" max="9981" width="26.33203125" style="15" customWidth="1"/>
    <col min="9982" max="9982" width="14.21875" style="15" bestFit="1" customWidth="1"/>
    <col min="9983" max="9983" width="14.21875" style="15" customWidth="1"/>
    <col min="9984" max="9985" width="13" style="15" customWidth="1"/>
    <col min="9986" max="9986" width="11.44140625" style="15" customWidth="1"/>
    <col min="9987" max="9987" width="11.21875" style="15" customWidth="1"/>
    <col min="9988" max="9988" width="11.77734375" style="15" customWidth="1"/>
    <col min="9989" max="9989" width="13.21875" style="15" customWidth="1"/>
    <col min="9990" max="9990" width="14.21875" style="15" customWidth="1"/>
    <col min="9991" max="9996" width="11.77734375" style="15" customWidth="1"/>
    <col min="9997" max="9997" width="3.44140625" style="15" customWidth="1"/>
    <col min="9998" max="9998" width="13.21875" style="15" customWidth="1"/>
    <col min="9999" max="9999" width="3.21875" style="15" customWidth="1"/>
    <col min="10000" max="10000" width="10.21875" style="15" customWidth="1"/>
    <col min="10001" max="10001" width="13.44140625" style="15" customWidth="1"/>
    <col min="10002" max="10002" width="17.77734375" style="15" customWidth="1"/>
    <col min="10003" max="10003" width="19.5546875" style="15" customWidth="1"/>
    <col min="10004" max="10004" width="19.44140625" style="15" customWidth="1"/>
    <col min="10005" max="10005" width="19.77734375" style="15" customWidth="1"/>
    <col min="10006" max="10006" width="16" style="15" customWidth="1"/>
    <col min="10007" max="10235" width="8.77734375" style="15"/>
    <col min="10236" max="10236" width="14.109375" style="15" bestFit="1" customWidth="1"/>
    <col min="10237" max="10237" width="26.33203125" style="15" customWidth="1"/>
    <col min="10238" max="10238" width="14.21875" style="15" bestFit="1" customWidth="1"/>
    <col min="10239" max="10239" width="14.21875" style="15" customWidth="1"/>
    <col min="10240" max="10241" width="13" style="15" customWidth="1"/>
    <col min="10242" max="10242" width="11.44140625" style="15" customWidth="1"/>
    <col min="10243" max="10243" width="11.21875" style="15" customWidth="1"/>
    <col min="10244" max="10244" width="11.77734375" style="15" customWidth="1"/>
    <col min="10245" max="10245" width="13.21875" style="15" customWidth="1"/>
    <col min="10246" max="10246" width="14.21875" style="15" customWidth="1"/>
    <col min="10247" max="10252" width="11.77734375" style="15" customWidth="1"/>
    <col min="10253" max="10253" width="3.44140625" style="15" customWidth="1"/>
    <col min="10254" max="10254" width="13.21875" style="15" customWidth="1"/>
    <col min="10255" max="10255" width="3.21875" style="15" customWidth="1"/>
    <col min="10256" max="10256" width="10.21875" style="15" customWidth="1"/>
    <col min="10257" max="10257" width="13.44140625" style="15" customWidth="1"/>
    <col min="10258" max="10258" width="17.77734375" style="15" customWidth="1"/>
    <col min="10259" max="10259" width="19.5546875" style="15" customWidth="1"/>
    <col min="10260" max="10260" width="19.44140625" style="15" customWidth="1"/>
    <col min="10261" max="10261" width="19.77734375" style="15" customWidth="1"/>
    <col min="10262" max="10262" width="16" style="15" customWidth="1"/>
    <col min="10263" max="10491" width="8.77734375" style="15"/>
    <col min="10492" max="10492" width="14.109375" style="15" bestFit="1" customWidth="1"/>
    <col min="10493" max="10493" width="26.33203125" style="15" customWidth="1"/>
    <col min="10494" max="10494" width="14.21875" style="15" bestFit="1" customWidth="1"/>
    <col min="10495" max="10495" width="14.21875" style="15" customWidth="1"/>
    <col min="10496" max="10497" width="13" style="15" customWidth="1"/>
    <col min="10498" max="10498" width="11.44140625" style="15" customWidth="1"/>
    <col min="10499" max="10499" width="11.21875" style="15" customWidth="1"/>
    <col min="10500" max="10500" width="11.77734375" style="15" customWidth="1"/>
    <col min="10501" max="10501" width="13.21875" style="15" customWidth="1"/>
    <col min="10502" max="10502" width="14.21875" style="15" customWidth="1"/>
    <col min="10503" max="10508" width="11.77734375" style="15" customWidth="1"/>
    <col min="10509" max="10509" width="3.44140625" style="15" customWidth="1"/>
    <col min="10510" max="10510" width="13.21875" style="15" customWidth="1"/>
    <col min="10511" max="10511" width="3.21875" style="15" customWidth="1"/>
    <col min="10512" max="10512" width="10.21875" style="15" customWidth="1"/>
    <col min="10513" max="10513" width="13.44140625" style="15" customWidth="1"/>
    <col min="10514" max="10514" width="17.77734375" style="15" customWidth="1"/>
    <col min="10515" max="10515" width="19.5546875" style="15" customWidth="1"/>
    <col min="10516" max="10516" width="19.44140625" style="15" customWidth="1"/>
    <col min="10517" max="10517" width="19.77734375" style="15" customWidth="1"/>
    <col min="10518" max="10518" width="16" style="15" customWidth="1"/>
    <col min="10519" max="10747" width="8.77734375" style="15"/>
    <col min="10748" max="10748" width="14.109375" style="15" bestFit="1" customWidth="1"/>
    <col min="10749" max="10749" width="26.33203125" style="15" customWidth="1"/>
    <col min="10750" max="10750" width="14.21875" style="15" bestFit="1" customWidth="1"/>
    <col min="10751" max="10751" width="14.21875" style="15" customWidth="1"/>
    <col min="10752" max="10753" width="13" style="15" customWidth="1"/>
    <col min="10754" max="10754" width="11.44140625" style="15" customWidth="1"/>
    <col min="10755" max="10755" width="11.21875" style="15" customWidth="1"/>
    <col min="10756" max="10756" width="11.77734375" style="15" customWidth="1"/>
    <col min="10757" max="10757" width="13.21875" style="15" customWidth="1"/>
    <col min="10758" max="10758" width="14.21875" style="15" customWidth="1"/>
    <col min="10759" max="10764" width="11.77734375" style="15" customWidth="1"/>
    <col min="10765" max="10765" width="3.44140625" style="15" customWidth="1"/>
    <col min="10766" max="10766" width="13.21875" style="15" customWidth="1"/>
    <col min="10767" max="10767" width="3.21875" style="15" customWidth="1"/>
    <col min="10768" max="10768" width="10.21875" style="15" customWidth="1"/>
    <col min="10769" max="10769" width="13.44140625" style="15" customWidth="1"/>
    <col min="10770" max="10770" width="17.77734375" style="15" customWidth="1"/>
    <col min="10771" max="10771" width="19.5546875" style="15" customWidth="1"/>
    <col min="10772" max="10772" width="19.44140625" style="15" customWidth="1"/>
    <col min="10773" max="10773" width="19.77734375" style="15" customWidth="1"/>
    <col min="10774" max="10774" width="16" style="15" customWidth="1"/>
    <col min="10775" max="11003" width="8.77734375" style="15"/>
    <col min="11004" max="11004" width="14.109375" style="15" bestFit="1" customWidth="1"/>
    <col min="11005" max="11005" width="26.33203125" style="15" customWidth="1"/>
    <col min="11006" max="11006" width="14.21875" style="15" bestFit="1" customWidth="1"/>
    <col min="11007" max="11007" width="14.21875" style="15" customWidth="1"/>
    <col min="11008" max="11009" width="13" style="15" customWidth="1"/>
    <col min="11010" max="11010" width="11.44140625" style="15" customWidth="1"/>
    <col min="11011" max="11011" width="11.21875" style="15" customWidth="1"/>
    <col min="11012" max="11012" width="11.77734375" style="15" customWidth="1"/>
    <col min="11013" max="11013" width="13.21875" style="15" customWidth="1"/>
    <col min="11014" max="11014" width="14.21875" style="15" customWidth="1"/>
    <col min="11015" max="11020" width="11.77734375" style="15" customWidth="1"/>
    <col min="11021" max="11021" width="3.44140625" style="15" customWidth="1"/>
    <col min="11022" max="11022" width="13.21875" style="15" customWidth="1"/>
    <col min="11023" max="11023" width="3.21875" style="15" customWidth="1"/>
    <col min="11024" max="11024" width="10.21875" style="15" customWidth="1"/>
    <col min="11025" max="11025" width="13.44140625" style="15" customWidth="1"/>
    <col min="11026" max="11026" width="17.77734375" style="15" customWidth="1"/>
    <col min="11027" max="11027" width="19.5546875" style="15" customWidth="1"/>
    <col min="11028" max="11028" width="19.44140625" style="15" customWidth="1"/>
    <col min="11029" max="11029" width="19.77734375" style="15" customWidth="1"/>
    <col min="11030" max="11030" width="16" style="15" customWidth="1"/>
    <col min="11031" max="11259" width="8.77734375" style="15"/>
    <col min="11260" max="11260" width="14.109375" style="15" bestFit="1" customWidth="1"/>
    <col min="11261" max="11261" width="26.33203125" style="15" customWidth="1"/>
    <col min="11262" max="11262" width="14.21875" style="15" bestFit="1" customWidth="1"/>
    <col min="11263" max="11263" width="14.21875" style="15" customWidth="1"/>
    <col min="11264" max="11265" width="13" style="15" customWidth="1"/>
    <col min="11266" max="11266" width="11.44140625" style="15" customWidth="1"/>
    <col min="11267" max="11267" width="11.21875" style="15" customWidth="1"/>
    <col min="11268" max="11268" width="11.77734375" style="15" customWidth="1"/>
    <col min="11269" max="11269" width="13.21875" style="15" customWidth="1"/>
    <col min="11270" max="11270" width="14.21875" style="15" customWidth="1"/>
    <col min="11271" max="11276" width="11.77734375" style="15" customWidth="1"/>
    <col min="11277" max="11277" width="3.44140625" style="15" customWidth="1"/>
    <col min="11278" max="11278" width="13.21875" style="15" customWidth="1"/>
    <col min="11279" max="11279" width="3.21875" style="15" customWidth="1"/>
    <col min="11280" max="11280" width="10.21875" style="15" customWidth="1"/>
    <col min="11281" max="11281" width="13.44140625" style="15" customWidth="1"/>
    <col min="11282" max="11282" width="17.77734375" style="15" customWidth="1"/>
    <col min="11283" max="11283" width="19.5546875" style="15" customWidth="1"/>
    <col min="11284" max="11284" width="19.44140625" style="15" customWidth="1"/>
    <col min="11285" max="11285" width="19.77734375" style="15" customWidth="1"/>
    <col min="11286" max="11286" width="16" style="15" customWidth="1"/>
    <col min="11287" max="11515" width="8.77734375" style="15"/>
    <col min="11516" max="11516" width="14.109375" style="15" bestFit="1" customWidth="1"/>
    <col min="11517" max="11517" width="26.33203125" style="15" customWidth="1"/>
    <col min="11518" max="11518" width="14.21875" style="15" bestFit="1" customWidth="1"/>
    <col min="11519" max="11519" width="14.21875" style="15" customWidth="1"/>
    <col min="11520" max="11521" width="13" style="15" customWidth="1"/>
    <col min="11522" max="11522" width="11.44140625" style="15" customWidth="1"/>
    <col min="11523" max="11523" width="11.21875" style="15" customWidth="1"/>
    <col min="11524" max="11524" width="11.77734375" style="15" customWidth="1"/>
    <col min="11525" max="11525" width="13.21875" style="15" customWidth="1"/>
    <col min="11526" max="11526" width="14.21875" style="15" customWidth="1"/>
    <col min="11527" max="11532" width="11.77734375" style="15" customWidth="1"/>
    <col min="11533" max="11533" width="3.44140625" style="15" customWidth="1"/>
    <col min="11534" max="11534" width="13.21875" style="15" customWidth="1"/>
    <col min="11535" max="11535" width="3.21875" style="15" customWidth="1"/>
    <col min="11536" max="11536" width="10.21875" style="15" customWidth="1"/>
    <col min="11537" max="11537" width="13.44140625" style="15" customWidth="1"/>
    <col min="11538" max="11538" width="17.77734375" style="15" customWidth="1"/>
    <col min="11539" max="11539" width="19.5546875" style="15" customWidth="1"/>
    <col min="11540" max="11540" width="19.44140625" style="15" customWidth="1"/>
    <col min="11541" max="11541" width="19.77734375" style="15" customWidth="1"/>
    <col min="11542" max="11542" width="16" style="15" customWidth="1"/>
    <col min="11543" max="11771" width="8.77734375" style="15"/>
    <col min="11772" max="11772" width="14.109375" style="15" bestFit="1" customWidth="1"/>
    <col min="11773" max="11773" width="26.33203125" style="15" customWidth="1"/>
    <col min="11774" max="11774" width="14.21875" style="15" bestFit="1" customWidth="1"/>
    <col min="11775" max="11775" width="14.21875" style="15" customWidth="1"/>
    <col min="11776" max="11777" width="13" style="15" customWidth="1"/>
    <col min="11778" max="11778" width="11.44140625" style="15" customWidth="1"/>
    <col min="11779" max="11779" width="11.21875" style="15" customWidth="1"/>
    <col min="11780" max="11780" width="11.77734375" style="15" customWidth="1"/>
    <col min="11781" max="11781" width="13.21875" style="15" customWidth="1"/>
    <col min="11782" max="11782" width="14.21875" style="15" customWidth="1"/>
    <col min="11783" max="11788" width="11.77734375" style="15" customWidth="1"/>
    <col min="11789" max="11789" width="3.44140625" style="15" customWidth="1"/>
    <col min="11790" max="11790" width="13.21875" style="15" customWidth="1"/>
    <col min="11791" max="11791" width="3.21875" style="15" customWidth="1"/>
    <col min="11792" max="11792" width="10.21875" style="15" customWidth="1"/>
    <col min="11793" max="11793" width="13.44140625" style="15" customWidth="1"/>
    <col min="11794" max="11794" width="17.77734375" style="15" customWidth="1"/>
    <col min="11795" max="11795" width="19.5546875" style="15" customWidth="1"/>
    <col min="11796" max="11796" width="19.44140625" style="15" customWidth="1"/>
    <col min="11797" max="11797" width="19.77734375" style="15" customWidth="1"/>
    <col min="11798" max="11798" width="16" style="15" customWidth="1"/>
    <col min="11799" max="12027" width="8.77734375" style="15"/>
    <col min="12028" max="12028" width="14.109375" style="15" bestFit="1" customWidth="1"/>
    <col min="12029" max="12029" width="26.33203125" style="15" customWidth="1"/>
    <col min="12030" max="12030" width="14.21875" style="15" bestFit="1" customWidth="1"/>
    <col min="12031" max="12031" width="14.21875" style="15" customWidth="1"/>
    <col min="12032" max="12033" width="13" style="15" customWidth="1"/>
    <col min="12034" max="12034" width="11.44140625" style="15" customWidth="1"/>
    <col min="12035" max="12035" width="11.21875" style="15" customWidth="1"/>
    <col min="12036" max="12036" width="11.77734375" style="15" customWidth="1"/>
    <col min="12037" max="12037" width="13.21875" style="15" customWidth="1"/>
    <col min="12038" max="12038" width="14.21875" style="15" customWidth="1"/>
    <col min="12039" max="12044" width="11.77734375" style="15" customWidth="1"/>
    <col min="12045" max="12045" width="3.44140625" style="15" customWidth="1"/>
    <col min="12046" max="12046" width="13.21875" style="15" customWidth="1"/>
    <col min="12047" max="12047" width="3.21875" style="15" customWidth="1"/>
    <col min="12048" max="12048" width="10.21875" style="15" customWidth="1"/>
    <col min="12049" max="12049" width="13.44140625" style="15" customWidth="1"/>
    <col min="12050" max="12050" width="17.77734375" style="15" customWidth="1"/>
    <col min="12051" max="12051" width="19.5546875" style="15" customWidth="1"/>
    <col min="12052" max="12052" width="19.44140625" style="15" customWidth="1"/>
    <col min="12053" max="12053" width="19.77734375" style="15" customWidth="1"/>
    <col min="12054" max="12054" width="16" style="15" customWidth="1"/>
    <col min="12055" max="12283" width="8.77734375" style="15"/>
    <col min="12284" max="12284" width="14.109375" style="15" bestFit="1" customWidth="1"/>
    <col min="12285" max="12285" width="26.33203125" style="15" customWidth="1"/>
    <col min="12286" max="12286" width="14.21875" style="15" bestFit="1" customWidth="1"/>
    <col min="12287" max="12287" width="14.21875" style="15" customWidth="1"/>
    <col min="12288" max="12289" width="13" style="15" customWidth="1"/>
    <col min="12290" max="12290" width="11.44140625" style="15" customWidth="1"/>
    <col min="12291" max="12291" width="11.21875" style="15" customWidth="1"/>
    <col min="12292" max="12292" width="11.77734375" style="15" customWidth="1"/>
    <col min="12293" max="12293" width="13.21875" style="15" customWidth="1"/>
    <col min="12294" max="12294" width="14.21875" style="15" customWidth="1"/>
    <col min="12295" max="12300" width="11.77734375" style="15" customWidth="1"/>
    <col min="12301" max="12301" width="3.44140625" style="15" customWidth="1"/>
    <col min="12302" max="12302" width="13.21875" style="15" customWidth="1"/>
    <col min="12303" max="12303" width="3.21875" style="15" customWidth="1"/>
    <col min="12304" max="12304" width="10.21875" style="15" customWidth="1"/>
    <col min="12305" max="12305" width="13.44140625" style="15" customWidth="1"/>
    <col min="12306" max="12306" width="17.77734375" style="15" customWidth="1"/>
    <col min="12307" max="12307" width="19.5546875" style="15" customWidth="1"/>
    <col min="12308" max="12308" width="19.44140625" style="15" customWidth="1"/>
    <col min="12309" max="12309" width="19.77734375" style="15" customWidth="1"/>
    <col min="12310" max="12310" width="16" style="15" customWidth="1"/>
    <col min="12311" max="12539" width="8.77734375" style="15"/>
    <col min="12540" max="12540" width="14.109375" style="15" bestFit="1" customWidth="1"/>
    <col min="12541" max="12541" width="26.33203125" style="15" customWidth="1"/>
    <col min="12542" max="12542" width="14.21875" style="15" bestFit="1" customWidth="1"/>
    <col min="12543" max="12543" width="14.21875" style="15" customWidth="1"/>
    <col min="12544" max="12545" width="13" style="15" customWidth="1"/>
    <col min="12546" max="12546" width="11.44140625" style="15" customWidth="1"/>
    <col min="12547" max="12547" width="11.21875" style="15" customWidth="1"/>
    <col min="12548" max="12548" width="11.77734375" style="15" customWidth="1"/>
    <col min="12549" max="12549" width="13.21875" style="15" customWidth="1"/>
    <col min="12550" max="12550" width="14.21875" style="15" customWidth="1"/>
    <col min="12551" max="12556" width="11.77734375" style="15" customWidth="1"/>
    <col min="12557" max="12557" width="3.44140625" style="15" customWidth="1"/>
    <col min="12558" max="12558" width="13.21875" style="15" customWidth="1"/>
    <col min="12559" max="12559" width="3.21875" style="15" customWidth="1"/>
    <col min="12560" max="12560" width="10.21875" style="15" customWidth="1"/>
    <col min="12561" max="12561" width="13.44140625" style="15" customWidth="1"/>
    <col min="12562" max="12562" width="17.77734375" style="15" customWidth="1"/>
    <col min="12563" max="12563" width="19.5546875" style="15" customWidth="1"/>
    <col min="12564" max="12564" width="19.44140625" style="15" customWidth="1"/>
    <col min="12565" max="12565" width="19.77734375" style="15" customWidth="1"/>
    <col min="12566" max="12566" width="16" style="15" customWidth="1"/>
    <col min="12567" max="12795" width="8.77734375" style="15"/>
    <col min="12796" max="12796" width="14.109375" style="15" bestFit="1" customWidth="1"/>
    <col min="12797" max="12797" width="26.33203125" style="15" customWidth="1"/>
    <col min="12798" max="12798" width="14.21875" style="15" bestFit="1" customWidth="1"/>
    <col min="12799" max="12799" width="14.21875" style="15" customWidth="1"/>
    <col min="12800" max="12801" width="13" style="15" customWidth="1"/>
    <col min="12802" max="12802" width="11.44140625" style="15" customWidth="1"/>
    <col min="12803" max="12803" width="11.21875" style="15" customWidth="1"/>
    <col min="12804" max="12804" width="11.77734375" style="15" customWidth="1"/>
    <col min="12805" max="12805" width="13.21875" style="15" customWidth="1"/>
    <col min="12806" max="12806" width="14.21875" style="15" customWidth="1"/>
    <col min="12807" max="12812" width="11.77734375" style="15" customWidth="1"/>
    <col min="12813" max="12813" width="3.44140625" style="15" customWidth="1"/>
    <col min="12814" max="12814" width="13.21875" style="15" customWidth="1"/>
    <col min="12815" max="12815" width="3.21875" style="15" customWidth="1"/>
    <col min="12816" max="12816" width="10.21875" style="15" customWidth="1"/>
    <col min="12817" max="12817" width="13.44140625" style="15" customWidth="1"/>
    <col min="12818" max="12818" width="17.77734375" style="15" customWidth="1"/>
    <col min="12819" max="12819" width="19.5546875" style="15" customWidth="1"/>
    <col min="12820" max="12820" width="19.44140625" style="15" customWidth="1"/>
    <col min="12821" max="12821" width="19.77734375" style="15" customWidth="1"/>
    <col min="12822" max="12822" width="16" style="15" customWidth="1"/>
    <col min="12823" max="13051" width="8.77734375" style="15"/>
    <col min="13052" max="13052" width="14.109375" style="15" bestFit="1" customWidth="1"/>
    <col min="13053" max="13053" width="26.33203125" style="15" customWidth="1"/>
    <col min="13054" max="13054" width="14.21875" style="15" bestFit="1" customWidth="1"/>
    <col min="13055" max="13055" width="14.21875" style="15" customWidth="1"/>
    <col min="13056" max="13057" width="13" style="15" customWidth="1"/>
    <col min="13058" max="13058" width="11.44140625" style="15" customWidth="1"/>
    <col min="13059" max="13059" width="11.21875" style="15" customWidth="1"/>
    <col min="13060" max="13060" width="11.77734375" style="15" customWidth="1"/>
    <col min="13061" max="13061" width="13.21875" style="15" customWidth="1"/>
    <col min="13062" max="13062" width="14.21875" style="15" customWidth="1"/>
    <col min="13063" max="13068" width="11.77734375" style="15" customWidth="1"/>
    <col min="13069" max="13069" width="3.44140625" style="15" customWidth="1"/>
    <col min="13070" max="13070" width="13.21875" style="15" customWidth="1"/>
    <col min="13071" max="13071" width="3.21875" style="15" customWidth="1"/>
    <col min="13072" max="13072" width="10.21875" style="15" customWidth="1"/>
    <col min="13073" max="13073" width="13.44140625" style="15" customWidth="1"/>
    <col min="13074" max="13074" width="17.77734375" style="15" customWidth="1"/>
    <col min="13075" max="13075" width="19.5546875" style="15" customWidth="1"/>
    <col min="13076" max="13076" width="19.44140625" style="15" customWidth="1"/>
    <col min="13077" max="13077" width="19.77734375" style="15" customWidth="1"/>
    <col min="13078" max="13078" width="16" style="15" customWidth="1"/>
    <col min="13079" max="13307" width="8.77734375" style="15"/>
    <col min="13308" max="13308" width="14.109375" style="15" bestFit="1" customWidth="1"/>
    <col min="13309" max="13309" width="26.33203125" style="15" customWidth="1"/>
    <col min="13310" max="13310" width="14.21875" style="15" bestFit="1" customWidth="1"/>
    <col min="13311" max="13311" width="14.21875" style="15" customWidth="1"/>
    <col min="13312" max="13313" width="13" style="15" customWidth="1"/>
    <col min="13314" max="13314" width="11.44140625" style="15" customWidth="1"/>
    <col min="13315" max="13315" width="11.21875" style="15" customWidth="1"/>
    <col min="13316" max="13316" width="11.77734375" style="15" customWidth="1"/>
    <col min="13317" max="13317" width="13.21875" style="15" customWidth="1"/>
    <col min="13318" max="13318" width="14.21875" style="15" customWidth="1"/>
    <col min="13319" max="13324" width="11.77734375" style="15" customWidth="1"/>
    <col min="13325" max="13325" width="3.44140625" style="15" customWidth="1"/>
    <col min="13326" max="13326" width="13.21875" style="15" customWidth="1"/>
    <col min="13327" max="13327" width="3.21875" style="15" customWidth="1"/>
    <col min="13328" max="13328" width="10.21875" style="15" customWidth="1"/>
    <col min="13329" max="13329" width="13.44140625" style="15" customWidth="1"/>
    <col min="13330" max="13330" width="17.77734375" style="15" customWidth="1"/>
    <col min="13331" max="13331" width="19.5546875" style="15" customWidth="1"/>
    <col min="13332" max="13332" width="19.44140625" style="15" customWidth="1"/>
    <col min="13333" max="13333" width="19.77734375" style="15" customWidth="1"/>
    <col min="13334" max="13334" width="16" style="15" customWidth="1"/>
    <col min="13335" max="13563" width="8.77734375" style="15"/>
    <col min="13564" max="13564" width="14.109375" style="15" bestFit="1" customWidth="1"/>
    <col min="13565" max="13565" width="26.33203125" style="15" customWidth="1"/>
    <col min="13566" max="13566" width="14.21875" style="15" bestFit="1" customWidth="1"/>
    <col min="13567" max="13567" width="14.21875" style="15" customWidth="1"/>
    <col min="13568" max="13569" width="13" style="15" customWidth="1"/>
    <col min="13570" max="13570" width="11.44140625" style="15" customWidth="1"/>
    <col min="13571" max="13571" width="11.21875" style="15" customWidth="1"/>
    <col min="13572" max="13572" width="11.77734375" style="15" customWidth="1"/>
    <col min="13573" max="13573" width="13.21875" style="15" customWidth="1"/>
    <col min="13574" max="13574" width="14.21875" style="15" customWidth="1"/>
    <col min="13575" max="13580" width="11.77734375" style="15" customWidth="1"/>
    <col min="13581" max="13581" width="3.44140625" style="15" customWidth="1"/>
    <col min="13582" max="13582" width="13.21875" style="15" customWidth="1"/>
    <col min="13583" max="13583" width="3.21875" style="15" customWidth="1"/>
    <col min="13584" max="13584" width="10.21875" style="15" customWidth="1"/>
    <col min="13585" max="13585" width="13.44140625" style="15" customWidth="1"/>
    <col min="13586" max="13586" width="17.77734375" style="15" customWidth="1"/>
    <col min="13587" max="13587" width="19.5546875" style="15" customWidth="1"/>
    <col min="13588" max="13588" width="19.44140625" style="15" customWidth="1"/>
    <col min="13589" max="13589" width="19.77734375" style="15" customWidth="1"/>
    <col min="13590" max="13590" width="16" style="15" customWidth="1"/>
    <col min="13591" max="13819" width="8.77734375" style="15"/>
    <col min="13820" max="13820" width="14.109375" style="15" bestFit="1" customWidth="1"/>
    <col min="13821" max="13821" width="26.33203125" style="15" customWidth="1"/>
    <col min="13822" max="13822" width="14.21875" style="15" bestFit="1" customWidth="1"/>
    <col min="13823" max="13823" width="14.21875" style="15" customWidth="1"/>
    <col min="13824" max="13825" width="13" style="15" customWidth="1"/>
    <col min="13826" max="13826" width="11.44140625" style="15" customWidth="1"/>
    <col min="13827" max="13827" width="11.21875" style="15" customWidth="1"/>
    <col min="13828" max="13828" width="11.77734375" style="15" customWidth="1"/>
    <col min="13829" max="13829" width="13.21875" style="15" customWidth="1"/>
    <col min="13830" max="13830" width="14.21875" style="15" customWidth="1"/>
    <col min="13831" max="13836" width="11.77734375" style="15" customWidth="1"/>
    <col min="13837" max="13837" width="3.44140625" style="15" customWidth="1"/>
    <col min="13838" max="13838" width="13.21875" style="15" customWidth="1"/>
    <col min="13839" max="13839" width="3.21875" style="15" customWidth="1"/>
    <col min="13840" max="13840" width="10.21875" style="15" customWidth="1"/>
    <col min="13841" max="13841" width="13.44140625" style="15" customWidth="1"/>
    <col min="13842" max="13842" width="17.77734375" style="15" customWidth="1"/>
    <col min="13843" max="13843" width="19.5546875" style="15" customWidth="1"/>
    <col min="13844" max="13844" width="19.44140625" style="15" customWidth="1"/>
    <col min="13845" max="13845" width="19.77734375" style="15" customWidth="1"/>
    <col min="13846" max="13846" width="16" style="15" customWidth="1"/>
    <col min="13847" max="14075" width="8.77734375" style="15"/>
    <col min="14076" max="14076" width="14.109375" style="15" bestFit="1" customWidth="1"/>
    <col min="14077" max="14077" width="26.33203125" style="15" customWidth="1"/>
    <col min="14078" max="14078" width="14.21875" style="15" bestFit="1" customWidth="1"/>
    <col min="14079" max="14079" width="14.21875" style="15" customWidth="1"/>
    <col min="14080" max="14081" width="13" style="15" customWidth="1"/>
    <col min="14082" max="14082" width="11.44140625" style="15" customWidth="1"/>
    <col min="14083" max="14083" width="11.21875" style="15" customWidth="1"/>
    <col min="14084" max="14084" width="11.77734375" style="15" customWidth="1"/>
    <col min="14085" max="14085" width="13.21875" style="15" customWidth="1"/>
    <col min="14086" max="14086" width="14.21875" style="15" customWidth="1"/>
    <col min="14087" max="14092" width="11.77734375" style="15" customWidth="1"/>
    <col min="14093" max="14093" width="3.44140625" style="15" customWidth="1"/>
    <col min="14094" max="14094" width="13.21875" style="15" customWidth="1"/>
    <col min="14095" max="14095" width="3.21875" style="15" customWidth="1"/>
    <col min="14096" max="14096" width="10.21875" style="15" customWidth="1"/>
    <col min="14097" max="14097" width="13.44140625" style="15" customWidth="1"/>
    <col min="14098" max="14098" width="17.77734375" style="15" customWidth="1"/>
    <col min="14099" max="14099" width="19.5546875" style="15" customWidth="1"/>
    <col min="14100" max="14100" width="19.44140625" style="15" customWidth="1"/>
    <col min="14101" max="14101" width="19.77734375" style="15" customWidth="1"/>
    <col min="14102" max="14102" width="16" style="15" customWidth="1"/>
    <col min="14103" max="14331" width="8.77734375" style="15"/>
    <col min="14332" max="14332" width="14.109375" style="15" bestFit="1" customWidth="1"/>
    <col min="14333" max="14333" width="26.33203125" style="15" customWidth="1"/>
    <col min="14334" max="14334" width="14.21875" style="15" bestFit="1" customWidth="1"/>
    <col min="14335" max="14335" width="14.21875" style="15" customWidth="1"/>
    <col min="14336" max="14337" width="13" style="15" customWidth="1"/>
    <col min="14338" max="14338" width="11.44140625" style="15" customWidth="1"/>
    <col min="14339" max="14339" width="11.21875" style="15" customWidth="1"/>
    <col min="14340" max="14340" width="11.77734375" style="15" customWidth="1"/>
    <col min="14341" max="14341" width="13.21875" style="15" customWidth="1"/>
    <col min="14342" max="14342" width="14.21875" style="15" customWidth="1"/>
    <col min="14343" max="14348" width="11.77734375" style="15" customWidth="1"/>
    <col min="14349" max="14349" width="3.44140625" style="15" customWidth="1"/>
    <col min="14350" max="14350" width="13.21875" style="15" customWidth="1"/>
    <col min="14351" max="14351" width="3.21875" style="15" customWidth="1"/>
    <col min="14352" max="14352" width="10.21875" style="15" customWidth="1"/>
    <col min="14353" max="14353" width="13.44140625" style="15" customWidth="1"/>
    <col min="14354" max="14354" width="17.77734375" style="15" customWidth="1"/>
    <col min="14355" max="14355" width="19.5546875" style="15" customWidth="1"/>
    <col min="14356" max="14356" width="19.44140625" style="15" customWidth="1"/>
    <col min="14357" max="14357" width="19.77734375" style="15" customWidth="1"/>
    <col min="14358" max="14358" width="16" style="15" customWidth="1"/>
    <col min="14359" max="14587" width="8.77734375" style="15"/>
    <col min="14588" max="14588" width="14.109375" style="15" bestFit="1" customWidth="1"/>
    <col min="14589" max="14589" width="26.33203125" style="15" customWidth="1"/>
    <col min="14590" max="14590" width="14.21875" style="15" bestFit="1" customWidth="1"/>
    <col min="14591" max="14591" width="14.21875" style="15" customWidth="1"/>
    <col min="14592" max="14593" width="13" style="15" customWidth="1"/>
    <col min="14594" max="14594" width="11.44140625" style="15" customWidth="1"/>
    <col min="14595" max="14595" width="11.21875" style="15" customWidth="1"/>
    <col min="14596" max="14596" width="11.77734375" style="15" customWidth="1"/>
    <col min="14597" max="14597" width="13.21875" style="15" customWidth="1"/>
    <col min="14598" max="14598" width="14.21875" style="15" customWidth="1"/>
    <col min="14599" max="14604" width="11.77734375" style="15" customWidth="1"/>
    <col min="14605" max="14605" width="3.44140625" style="15" customWidth="1"/>
    <col min="14606" max="14606" width="13.21875" style="15" customWidth="1"/>
    <col min="14607" max="14607" width="3.21875" style="15" customWidth="1"/>
    <col min="14608" max="14608" width="10.21875" style="15" customWidth="1"/>
    <col min="14609" max="14609" width="13.44140625" style="15" customWidth="1"/>
    <col min="14610" max="14610" width="17.77734375" style="15" customWidth="1"/>
    <col min="14611" max="14611" width="19.5546875" style="15" customWidth="1"/>
    <col min="14612" max="14612" width="19.44140625" style="15" customWidth="1"/>
    <col min="14613" max="14613" width="19.77734375" style="15" customWidth="1"/>
    <col min="14614" max="14614" width="16" style="15" customWidth="1"/>
    <col min="14615" max="14843" width="8.77734375" style="15"/>
    <col min="14844" max="14844" width="14.109375" style="15" bestFit="1" customWidth="1"/>
    <col min="14845" max="14845" width="26.33203125" style="15" customWidth="1"/>
    <col min="14846" max="14846" width="14.21875" style="15" bestFit="1" customWidth="1"/>
    <col min="14847" max="14847" width="14.21875" style="15" customWidth="1"/>
    <col min="14848" max="14849" width="13" style="15" customWidth="1"/>
    <col min="14850" max="14850" width="11.44140625" style="15" customWidth="1"/>
    <col min="14851" max="14851" width="11.21875" style="15" customWidth="1"/>
    <col min="14852" max="14852" width="11.77734375" style="15" customWidth="1"/>
    <col min="14853" max="14853" width="13.21875" style="15" customWidth="1"/>
    <col min="14854" max="14854" width="14.21875" style="15" customWidth="1"/>
    <col min="14855" max="14860" width="11.77734375" style="15" customWidth="1"/>
    <col min="14861" max="14861" width="3.44140625" style="15" customWidth="1"/>
    <col min="14862" max="14862" width="13.21875" style="15" customWidth="1"/>
    <col min="14863" max="14863" width="3.21875" style="15" customWidth="1"/>
    <col min="14864" max="14864" width="10.21875" style="15" customWidth="1"/>
    <col min="14865" max="14865" width="13.44140625" style="15" customWidth="1"/>
    <col min="14866" max="14866" width="17.77734375" style="15" customWidth="1"/>
    <col min="14867" max="14867" width="19.5546875" style="15" customWidth="1"/>
    <col min="14868" max="14868" width="19.44140625" style="15" customWidth="1"/>
    <col min="14869" max="14869" width="19.77734375" style="15" customWidth="1"/>
    <col min="14870" max="14870" width="16" style="15" customWidth="1"/>
    <col min="14871" max="15099" width="8.77734375" style="15"/>
    <col min="15100" max="15100" width="14.109375" style="15" bestFit="1" customWidth="1"/>
    <col min="15101" max="15101" width="26.33203125" style="15" customWidth="1"/>
    <col min="15102" max="15102" width="14.21875" style="15" bestFit="1" customWidth="1"/>
    <col min="15103" max="15103" width="14.21875" style="15" customWidth="1"/>
    <col min="15104" max="15105" width="13" style="15" customWidth="1"/>
    <col min="15106" max="15106" width="11.44140625" style="15" customWidth="1"/>
    <col min="15107" max="15107" width="11.21875" style="15" customWidth="1"/>
    <col min="15108" max="15108" width="11.77734375" style="15" customWidth="1"/>
    <col min="15109" max="15109" width="13.21875" style="15" customWidth="1"/>
    <col min="15110" max="15110" width="14.21875" style="15" customWidth="1"/>
    <col min="15111" max="15116" width="11.77734375" style="15" customWidth="1"/>
    <col min="15117" max="15117" width="3.44140625" style="15" customWidth="1"/>
    <col min="15118" max="15118" width="13.21875" style="15" customWidth="1"/>
    <col min="15119" max="15119" width="3.21875" style="15" customWidth="1"/>
    <col min="15120" max="15120" width="10.21875" style="15" customWidth="1"/>
    <col min="15121" max="15121" width="13.44140625" style="15" customWidth="1"/>
    <col min="15122" max="15122" width="17.77734375" style="15" customWidth="1"/>
    <col min="15123" max="15123" width="19.5546875" style="15" customWidth="1"/>
    <col min="15124" max="15124" width="19.44140625" style="15" customWidth="1"/>
    <col min="15125" max="15125" width="19.77734375" style="15" customWidth="1"/>
    <col min="15126" max="15126" width="16" style="15" customWidth="1"/>
    <col min="15127" max="15355" width="8.77734375" style="15"/>
    <col min="15356" max="15356" width="14.109375" style="15" bestFit="1" customWidth="1"/>
    <col min="15357" max="15357" width="26.33203125" style="15" customWidth="1"/>
    <col min="15358" max="15358" width="14.21875" style="15" bestFit="1" customWidth="1"/>
    <col min="15359" max="15359" width="14.21875" style="15" customWidth="1"/>
    <col min="15360" max="15361" width="13" style="15" customWidth="1"/>
    <col min="15362" max="15362" width="11.44140625" style="15" customWidth="1"/>
    <col min="15363" max="15363" width="11.21875" style="15" customWidth="1"/>
    <col min="15364" max="15364" width="11.77734375" style="15" customWidth="1"/>
    <col min="15365" max="15365" width="13.21875" style="15" customWidth="1"/>
    <col min="15366" max="15366" width="14.21875" style="15" customWidth="1"/>
    <col min="15367" max="15372" width="11.77734375" style="15" customWidth="1"/>
    <col min="15373" max="15373" width="3.44140625" style="15" customWidth="1"/>
    <col min="15374" max="15374" width="13.21875" style="15" customWidth="1"/>
    <col min="15375" max="15375" width="3.21875" style="15" customWidth="1"/>
    <col min="15376" max="15376" width="10.21875" style="15" customWidth="1"/>
    <col min="15377" max="15377" width="13.44140625" style="15" customWidth="1"/>
    <col min="15378" max="15378" width="17.77734375" style="15" customWidth="1"/>
    <col min="15379" max="15379" width="19.5546875" style="15" customWidth="1"/>
    <col min="15380" max="15380" width="19.44140625" style="15" customWidth="1"/>
    <col min="15381" max="15381" width="19.77734375" style="15" customWidth="1"/>
    <col min="15382" max="15382" width="16" style="15" customWidth="1"/>
    <col min="15383" max="15611" width="8.77734375" style="15"/>
    <col min="15612" max="15612" width="14.109375" style="15" bestFit="1" customWidth="1"/>
    <col min="15613" max="15613" width="26.33203125" style="15" customWidth="1"/>
    <col min="15614" max="15614" width="14.21875" style="15" bestFit="1" customWidth="1"/>
    <col min="15615" max="15615" width="14.21875" style="15" customWidth="1"/>
    <col min="15616" max="15617" width="13" style="15" customWidth="1"/>
    <col min="15618" max="15618" width="11.44140625" style="15" customWidth="1"/>
    <col min="15619" max="15619" width="11.21875" style="15" customWidth="1"/>
    <col min="15620" max="15620" width="11.77734375" style="15" customWidth="1"/>
    <col min="15621" max="15621" width="13.21875" style="15" customWidth="1"/>
    <col min="15622" max="15622" width="14.21875" style="15" customWidth="1"/>
    <col min="15623" max="15628" width="11.77734375" style="15" customWidth="1"/>
    <col min="15629" max="15629" width="3.44140625" style="15" customWidth="1"/>
    <col min="15630" max="15630" width="13.21875" style="15" customWidth="1"/>
    <col min="15631" max="15631" width="3.21875" style="15" customWidth="1"/>
    <col min="15632" max="15632" width="10.21875" style="15" customWidth="1"/>
    <col min="15633" max="15633" width="13.44140625" style="15" customWidth="1"/>
    <col min="15634" max="15634" width="17.77734375" style="15" customWidth="1"/>
    <col min="15635" max="15635" width="19.5546875" style="15" customWidth="1"/>
    <col min="15636" max="15636" width="19.44140625" style="15" customWidth="1"/>
    <col min="15637" max="15637" width="19.77734375" style="15" customWidth="1"/>
    <col min="15638" max="15638" width="16" style="15" customWidth="1"/>
    <col min="15639" max="15867" width="8.77734375" style="15"/>
    <col min="15868" max="15868" width="14.109375" style="15" bestFit="1" customWidth="1"/>
    <col min="15869" max="15869" width="26.33203125" style="15" customWidth="1"/>
    <col min="15870" max="15870" width="14.21875" style="15" bestFit="1" customWidth="1"/>
    <col min="15871" max="15871" width="14.21875" style="15" customWidth="1"/>
    <col min="15872" max="15873" width="13" style="15" customWidth="1"/>
    <col min="15874" max="15874" width="11.44140625" style="15" customWidth="1"/>
    <col min="15875" max="15875" width="11.21875" style="15" customWidth="1"/>
    <col min="15876" max="15876" width="11.77734375" style="15" customWidth="1"/>
    <col min="15877" max="15877" width="13.21875" style="15" customWidth="1"/>
    <col min="15878" max="15878" width="14.21875" style="15" customWidth="1"/>
    <col min="15879" max="15884" width="11.77734375" style="15" customWidth="1"/>
    <col min="15885" max="15885" width="3.44140625" style="15" customWidth="1"/>
    <col min="15886" max="15886" width="13.21875" style="15" customWidth="1"/>
    <col min="15887" max="15887" width="3.21875" style="15" customWidth="1"/>
    <col min="15888" max="15888" width="10.21875" style="15" customWidth="1"/>
    <col min="15889" max="15889" width="13.44140625" style="15" customWidth="1"/>
    <col min="15890" max="15890" width="17.77734375" style="15" customWidth="1"/>
    <col min="15891" max="15891" width="19.5546875" style="15" customWidth="1"/>
    <col min="15892" max="15892" width="19.44140625" style="15" customWidth="1"/>
    <col min="15893" max="15893" width="19.77734375" style="15" customWidth="1"/>
    <col min="15894" max="15894" width="16" style="15" customWidth="1"/>
    <col min="15895" max="16123" width="8.77734375" style="15"/>
    <col min="16124" max="16124" width="14.109375" style="15" bestFit="1" customWidth="1"/>
    <col min="16125" max="16125" width="26.33203125" style="15" customWidth="1"/>
    <col min="16126" max="16126" width="14.21875" style="15" bestFit="1" customWidth="1"/>
    <col min="16127" max="16127" width="14.21875" style="15" customWidth="1"/>
    <col min="16128" max="16129" width="13" style="15" customWidth="1"/>
    <col min="16130" max="16130" width="11.44140625" style="15" customWidth="1"/>
    <col min="16131" max="16131" width="11.21875" style="15" customWidth="1"/>
    <col min="16132" max="16132" width="11.77734375" style="15" customWidth="1"/>
    <col min="16133" max="16133" width="13.21875" style="15" customWidth="1"/>
    <col min="16134" max="16134" width="14.21875" style="15" customWidth="1"/>
    <col min="16135" max="16140" width="11.77734375" style="15" customWidth="1"/>
    <col min="16141" max="16141" width="3.44140625" style="15" customWidth="1"/>
    <col min="16142" max="16142" width="13.21875" style="15" customWidth="1"/>
    <col min="16143" max="16143" width="3.21875" style="15" customWidth="1"/>
    <col min="16144" max="16144" width="10.21875" style="15" customWidth="1"/>
    <col min="16145" max="16145" width="13.44140625" style="15" customWidth="1"/>
    <col min="16146" max="16146" width="17.77734375" style="15" customWidth="1"/>
    <col min="16147" max="16147" width="19.5546875" style="15" customWidth="1"/>
    <col min="16148" max="16148" width="19.44140625" style="15" customWidth="1"/>
    <col min="16149" max="16149" width="19.77734375" style="15" customWidth="1"/>
    <col min="16150" max="16150" width="16" style="15" customWidth="1"/>
    <col min="16151" max="16384" width="8.77734375" style="15"/>
  </cols>
  <sheetData>
    <row r="1" spans="1:21" x14ac:dyDescent="0.3">
      <c r="C1" s="160"/>
    </row>
    <row r="2" spans="1:21" ht="15.6" x14ac:dyDescent="0.3">
      <c r="A2" s="234" t="s">
        <v>354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</row>
    <row r="4" spans="1:21" ht="43.2" x14ac:dyDescent="0.3">
      <c r="A4" s="196" t="s">
        <v>147</v>
      </c>
      <c r="B4" s="195" t="s">
        <v>164</v>
      </c>
      <c r="C4" s="196" t="s">
        <v>163</v>
      </c>
      <c r="D4" s="196" t="s">
        <v>326</v>
      </c>
      <c r="E4" s="196" t="s">
        <v>357</v>
      </c>
      <c r="F4" s="196" t="s">
        <v>358</v>
      </c>
      <c r="G4" s="196" t="s">
        <v>359</v>
      </c>
      <c r="H4" s="196" t="s">
        <v>327</v>
      </c>
      <c r="I4" s="196" t="s">
        <v>352</v>
      </c>
      <c r="J4" s="196" t="s">
        <v>353</v>
      </c>
      <c r="K4" s="196" t="s">
        <v>329</v>
      </c>
      <c r="L4" s="196" t="s">
        <v>355</v>
      </c>
      <c r="N4" s="196" t="s">
        <v>328</v>
      </c>
      <c r="P4" s="161"/>
      <c r="Q4" s="161"/>
      <c r="R4" s="161"/>
      <c r="S4" s="161"/>
      <c r="T4" s="161"/>
      <c r="U4" s="161"/>
    </row>
    <row r="5" spans="1:21" ht="33" customHeight="1" x14ac:dyDescent="0.3">
      <c r="A5" s="197"/>
      <c r="B5" s="198"/>
      <c r="C5" s="162"/>
      <c r="D5" s="162"/>
      <c r="E5" s="162"/>
      <c r="F5" s="162"/>
      <c r="G5" s="162"/>
      <c r="H5" s="162"/>
      <c r="I5" s="162"/>
      <c r="J5" s="162"/>
      <c r="K5" s="162"/>
      <c r="L5" s="162"/>
      <c r="N5" s="163"/>
    </row>
    <row r="6" spans="1:21" s="165" customFormat="1" ht="28.95" customHeight="1" x14ac:dyDescent="0.3">
      <c r="A6" s="195" t="s">
        <v>167</v>
      </c>
      <c r="B6" s="166" t="s">
        <v>298</v>
      </c>
      <c r="C6" s="163">
        <v>1</v>
      </c>
      <c r="D6" s="163">
        <v>1</v>
      </c>
      <c r="E6" s="163"/>
      <c r="F6" s="163"/>
      <c r="G6" s="163">
        <v>5</v>
      </c>
      <c r="H6" s="163">
        <v>2</v>
      </c>
      <c r="I6" s="163">
        <v>1</v>
      </c>
      <c r="J6" s="163"/>
      <c r="K6" s="163"/>
      <c r="L6" s="163">
        <v>550</v>
      </c>
      <c r="M6" s="164"/>
      <c r="N6" s="163">
        <f t="shared" ref="N6:N25" si="0">SUM(F6:G6)</f>
        <v>5</v>
      </c>
      <c r="O6" s="164"/>
      <c r="P6" s="164"/>
      <c r="Q6" s="164"/>
      <c r="R6" s="164"/>
      <c r="S6" s="164"/>
    </row>
    <row r="7" spans="1:21" s="165" customFormat="1" ht="28.95" customHeight="1" x14ac:dyDescent="0.3">
      <c r="A7" s="195" t="s">
        <v>243</v>
      </c>
      <c r="B7" s="166" t="s">
        <v>299</v>
      </c>
      <c r="C7" s="163">
        <v>1</v>
      </c>
      <c r="D7" s="163">
        <v>1</v>
      </c>
      <c r="E7" s="163"/>
      <c r="F7" s="164"/>
      <c r="G7" s="163">
        <v>15</v>
      </c>
      <c r="H7" s="163">
        <v>2</v>
      </c>
      <c r="I7" s="163">
        <v>1</v>
      </c>
      <c r="J7" s="163"/>
      <c r="K7" s="163"/>
      <c r="L7" s="163">
        <v>175</v>
      </c>
      <c r="M7" s="164"/>
      <c r="N7" s="163">
        <f t="shared" si="0"/>
        <v>15</v>
      </c>
      <c r="O7" s="164"/>
      <c r="P7" s="164"/>
      <c r="Q7" s="164"/>
      <c r="R7" s="164"/>
      <c r="S7" s="164"/>
    </row>
    <row r="8" spans="1:21" s="165" customFormat="1" ht="28.95" customHeight="1" x14ac:dyDescent="0.3">
      <c r="A8" s="195" t="s">
        <v>170</v>
      </c>
      <c r="B8" s="166" t="s">
        <v>300</v>
      </c>
      <c r="C8" s="163">
        <v>1</v>
      </c>
      <c r="D8" s="163">
        <v>1</v>
      </c>
      <c r="E8" s="163"/>
      <c r="F8" s="163"/>
      <c r="G8" s="163">
        <v>0</v>
      </c>
      <c r="H8" s="163">
        <v>2</v>
      </c>
      <c r="I8" s="163">
        <v>1</v>
      </c>
      <c r="J8" s="163"/>
      <c r="K8" s="163"/>
      <c r="L8" s="163">
        <v>30</v>
      </c>
      <c r="M8" s="164"/>
      <c r="N8" s="163">
        <f t="shared" si="0"/>
        <v>0</v>
      </c>
      <c r="O8" s="164"/>
      <c r="P8" s="164"/>
      <c r="Q8" s="164"/>
      <c r="R8" s="164"/>
      <c r="S8" s="164"/>
    </row>
    <row r="9" spans="1:21" s="165" customFormat="1" ht="28.95" customHeight="1" x14ac:dyDescent="0.3">
      <c r="A9" s="195" t="s">
        <v>244</v>
      </c>
      <c r="B9" s="166" t="s">
        <v>301</v>
      </c>
      <c r="C9" s="163">
        <v>1</v>
      </c>
      <c r="D9" s="163">
        <v>1</v>
      </c>
      <c r="E9" s="163"/>
      <c r="F9" s="163"/>
      <c r="G9" s="163">
        <v>0</v>
      </c>
      <c r="H9" s="163">
        <v>2</v>
      </c>
      <c r="I9" s="163">
        <v>1</v>
      </c>
      <c r="J9" s="163"/>
      <c r="K9" s="163"/>
      <c r="L9" s="163">
        <v>30</v>
      </c>
      <c r="M9" s="164"/>
      <c r="N9" s="163">
        <f t="shared" si="0"/>
        <v>0</v>
      </c>
      <c r="O9" s="164"/>
      <c r="P9" s="164"/>
      <c r="Q9" s="164"/>
      <c r="R9" s="164"/>
      <c r="S9" s="164"/>
    </row>
    <row r="10" spans="1:21" s="165" customFormat="1" ht="28.95" customHeight="1" x14ac:dyDescent="0.3">
      <c r="A10" s="195" t="s">
        <v>245</v>
      </c>
      <c r="B10" s="166" t="s">
        <v>302</v>
      </c>
      <c r="C10" s="163">
        <v>1</v>
      </c>
      <c r="D10" s="163">
        <v>1</v>
      </c>
      <c r="E10" s="163"/>
      <c r="F10" s="163"/>
      <c r="G10" s="163">
        <v>15</v>
      </c>
      <c r="H10" s="163">
        <v>1</v>
      </c>
      <c r="I10" s="163">
        <v>1</v>
      </c>
      <c r="J10" s="163"/>
      <c r="K10" s="163">
        <v>1</v>
      </c>
      <c r="L10" s="163"/>
      <c r="M10" s="164"/>
      <c r="N10" s="163">
        <f t="shared" si="0"/>
        <v>15</v>
      </c>
      <c r="O10" s="164"/>
      <c r="P10" s="164"/>
      <c r="Q10" s="164"/>
      <c r="R10" s="164"/>
      <c r="S10" s="164"/>
    </row>
    <row r="11" spans="1:21" s="165" customFormat="1" ht="28.95" customHeight="1" x14ac:dyDescent="0.3">
      <c r="A11" s="195" t="s">
        <v>171</v>
      </c>
      <c r="B11" s="166" t="s">
        <v>303</v>
      </c>
      <c r="C11" s="163">
        <v>1</v>
      </c>
      <c r="D11" s="163">
        <v>1</v>
      </c>
      <c r="E11" s="163"/>
      <c r="F11" s="163"/>
      <c r="G11" s="163">
        <v>15</v>
      </c>
      <c r="H11" s="163">
        <v>1</v>
      </c>
      <c r="I11" s="163">
        <v>1</v>
      </c>
      <c r="J11" s="163"/>
      <c r="K11" s="163">
        <v>1</v>
      </c>
      <c r="L11" s="163"/>
      <c r="M11" s="164"/>
      <c r="N11" s="163">
        <f t="shared" si="0"/>
        <v>15</v>
      </c>
      <c r="O11" s="164"/>
      <c r="P11" s="164"/>
      <c r="Q11" s="164"/>
      <c r="R11" s="164"/>
      <c r="S11" s="164"/>
    </row>
    <row r="12" spans="1:21" s="165" customFormat="1" ht="28.95" customHeight="1" x14ac:dyDescent="0.3">
      <c r="A12" s="195" t="s">
        <v>246</v>
      </c>
      <c r="B12" s="166" t="s">
        <v>304</v>
      </c>
      <c r="C12" s="163">
        <v>2</v>
      </c>
      <c r="D12" s="163">
        <v>0</v>
      </c>
      <c r="E12" s="163"/>
      <c r="F12" s="163"/>
      <c r="G12" s="163">
        <v>10</v>
      </c>
      <c r="H12" s="163">
        <v>1</v>
      </c>
      <c r="I12" s="163">
        <v>1</v>
      </c>
      <c r="J12" s="163"/>
      <c r="K12" s="163">
        <v>1</v>
      </c>
      <c r="L12" s="163"/>
      <c r="M12" s="164"/>
      <c r="N12" s="163">
        <f t="shared" si="0"/>
        <v>10</v>
      </c>
      <c r="O12" s="164"/>
      <c r="P12" s="164"/>
      <c r="Q12" s="164"/>
      <c r="R12" s="164"/>
      <c r="S12" s="164"/>
    </row>
    <row r="13" spans="1:21" s="165" customFormat="1" ht="28.95" customHeight="1" x14ac:dyDescent="0.3">
      <c r="A13" s="195" t="s">
        <v>247</v>
      </c>
      <c r="B13" s="166" t="s">
        <v>305</v>
      </c>
      <c r="C13" s="163">
        <v>2</v>
      </c>
      <c r="D13" s="163">
        <v>2</v>
      </c>
      <c r="E13" s="163"/>
      <c r="F13" s="163"/>
      <c r="G13" s="163">
        <v>15</v>
      </c>
      <c r="H13" s="163">
        <v>1</v>
      </c>
      <c r="I13" s="163">
        <v>1</v>
      </c>
      <c r="J13" s="163"/>
      <c r="K13" s="163">
        <v>1</v>
      </c>
      <c r="L13" s="163"/>
      <c r="M13" s="164"/>
      <c r="N13" s="163">
        <f t="shared" si="0"/>
        <v>15</v>
      </c>
      <c r="O13" s="164"/>
      <c r="P13" s="164"/>
      <c r="Q13" s="164"/>
      <c r="R13" s="164"/>
      <c r="S13" s="164"/>
    </row>
    <row r="14" spans="1:21" s="165" customFormat="1" ht="28.95" customHeight="1" x14ac:dyDescent="0.3">
      <c r="A14" s="195" t="s">
        <v>248</v>
      </c>
      <c r="B14" s="166" t="s">
        <v>306</v>
      </c>
      <c r="C14" s="163">
        <v>2</v>
      </c>
      <c r="D14" s="163">
        <v>1</v>
      </c>
      <c r="E14" s="163"/>
      <c r="F14" s="163"/>
      <c r="G14" s="163">
        <v>10</v>
      </c>
      <c r="H14" s="163">
        <v>1</v>
      </c>
      <c r="I14" s="163">
        <v>1</v>
      </c>
      <c r="J14" s="163"/>
      <c r="K14" s="163">
        <v>1</v>
      </c>
      <c r="L14" s="163"/>
      <c r="M14" s="164"/>
      <c r="N14" s="163">
        <f t="shared" si="0"/>
        <v>10</v>
      </c>
      <c r="O14" s="164"/>
      <c r="P14" s="164"/>
      <c r="Q14" s="164"/>
      <c r="R14" s="164"/>
      <c r="S14" s="164"/>
    </row>
    <row r="15" spans="1:21" s="165" customFormat="1" ht="28.95" customHeight="1" x14ac:dyDescent="0.3">
      <c r="A15" s="195" t="s">
        <v>172</v>
      </c>
      <c r="B15" s="166" t="s">
        <v>307</v>
      </c>
      <c r="C15" s="163">
        <v>1</v>
      </c>
      <c r="D15" s="163">
        <v>1</v>
      </c>
      <c r="E15" s="163"/>
      <c r="F15" s="218">
        <v>10</v>
      </c>
      <c r="G15" s="163">
        <v>90</v>
      </c>
      <c r="H15" s="163">
        <v>4</v>
      </c>
      <c r="I15" s="163">
        <v>1</v>
      </c>
      <c r="J15" s="163"/>
      <c r="K15" s="163">
        <v>1</v>
      </c>
      <c r="L15" s="163"/>
      <c r="M15" s="164"/>
      <c r="N15" s="163">
        <f t="shared" si="0"/>
        <v>100</v>
      </c>
      <c r="O15" s="164"/>
      <c r="P15" s="164"/>
      <c r="Q15" s="164"/>
      <c r="R15" s="164"/>
      <c r="S15" s="164"/>
    </row>
    <row r="16" spans="1:21" s="165" customFormat="1" ht="28.95" customHeight="1" x14ac:dyDescent="0.3">
      <c r="A16" s="195" t="s">
        <v>288</v>
      </c>
      <c r="B16" s="166" t="s">
        <v>308</v>
      </c>
      <c r="C16" s="163">
        <v>1</v>
      </c>
      <c r="D16" s="163">
        <v>1</v>
      </c>
      <c r="E16" s="163"/>
      <c r="F16" s="163"/>
      <c r="G16" s="163">
        <v>5</v>
      </c>
      <c r="H16" s="163">
        <v>1</v>
      </c>
      <c r="I16" s="163">
        <v>1</v>
      </c>
      <c r="J16" s="163">
        <v>1</v>
      </c>
      <c r="K16" s="163">
        <v>1</v>
      </c>
      <c r="L16" s="163"/>
      <c r="M16" s="164"/>
      <c r="N16" s="163">
        <f t="shared" si="0"/>
        <v>5</v>
      </c>
      <c r="O16" s="164"/>
      <c r="P16" s="164"/>
      <c r="Q16" s="164"/>
      <c r="R16" s="164"/>
      <c r="S16" s="164"/>
    </row>
    <row r="17" spans="1:19" s="165" customFormat="1" ht="28.95" customHeight="1" x14ac:dyDescent="0.3">
      <c r="A17" s="195" t="s">
        <v>289</v>
      </c>
      <c r="B17" s="166" t="s">
        <v>309</v>
      </c>
      <c r="C17" s="163">
        <v>2</v>
      </c>
      <c r="D17" s="163">
        <v>0</v>
      </c>
      <c r="E17" s="163">
        <v>1</v>
      </c>
      <c r="F17" s="163"/>
      <c r="G17" s="163">
        <v>15</v>
      </c>
      <c r="H17" s="163">
        <v>2</v>
      </c>
      <c r="I17" s="163">
        <v>1</v>
      </c>
      <c r="J17" s="163"/>
      <c r="K17" s="163">
        <v>1</v>
      </c>
      <c r="L17" s="163"/>
      <c r="M17" s="164"/>
      <c r="N17" s="163">
        <f t="shared" si="0"/>
        <v>15</v>
      </c>
      <c r="O17" s="164"/>
      <c r="P17" s="164"/>
      <c r="Q17" s="164"/>
      <c r="R17" s="164"/>
      <c r="S17" s="164"/>
    </row>
    <row r="18" spans="1:19" s="165" customFormat="1" ht="28.95" customHeight="1" x14ac:dyDescent="0.3">
      <c r="A18" s="195" t="s">
        <v>290</v>
      </c>
      <c r="B18" s="166" t="s">
        <v>310</v>
      </c>
      <c r="C18" s="163">
        <v>1</v>
      </c>
      <c r="D18" s="163">
        <v>1</v>
      </c>
      <c r="E18" s="163"/>
      <c r="F18" s="163"/>
      <c r="G18" s="163">
        <v>5</v>
      </c>
      <c r="H18" s="163">
        <v>1</v>
      </c>
      <c r="I18" s="163">
        <v>1</v>
      </c>
      <c r="J18" s="163"/>
      <c r="K18" s="163">
        <v>1</v>
      </c>
      <c r="L18" s="163"/>
      <c r="M18" s="164"/>
      <c r="N18" s="163">
        <f t="shared" si="0"/>
        <v>5</v>
      </c>
      <c r="O18" s="164"/>
      <c r="P18" s="164"/>
      <c r="Q18" s="164"/>
      <c r="R18" s="164"/>
      <c r="S18" s="164"/>
    </row>
    <row r="19" spans="1:19" s="165" customFormat="1" ht="28.95" customHeight="1" x14ac:dyDescent="0.3">
      <c r="A19" s="195" t="s">
        <v>291</v>
      </c>
      <c r="B19" s="166" t="s">
        <v>311</v>
      </c>
      <c r="C19" s="163">
        <v>1</v>
      </c>
      <c r="D19" s="163">
        <v>1</v>
      </c>
      <c r="E19" s="163"/>
      <c r="F19" s="163"/>
      <c r="G19" s="163">
        <v>75</v>
      </c>
      <c r="H19" s="163">
        <v>3</v>
      </c>
      <c r="I19" s="163">
        <v>1</v>
      </c>
      <c r="J19" s="163"/>
      <c r="K19" s="163">
        <v>1</v>
      </c>
      <c r="L19" s="163"/>
      <c r="M19" s="164"/>
      <c r="N19" s="163">
        <f t="shared" si="0"/>
        <v>75</v>
      </c>
      <c r="O19" s="164"/>
      <c r="P19" s="164"/>
      <c r="Q19" s="164"/>
      <c r="R19" s="164"/>
      <c r="S19" s="164"/>
    </row>
    <row r="20" spans="1:19" s="165" customFormat="1" ht="28.95" customHeight="1" x14ac:dyDescent="0.3">
      <c r="A20" s="195" t="s">
        <v>292</v>
      </c>
      <c r="B20" s="166" t="s">
        <v>312</v>
      </c>
      <c r="C20" s="163">
        <v>1</v>
      </c>
      <c r="D20" s="163">
        <v>1</v>
      </c>
      <c r="E20" s="163"/>
      <c r="F20" s="163"/>
      <c r="G20" s="163">
        <v>100</v>
      </c>
      <c r="H20" s="163">
        <v>3</v>
      </c>
      <c r="I20" s="163">
        <v>1</v>
      </c>
      <c r="J20" s="163"/>
      <c r="K20" s="163">
        <v>1</v>
      </c>
      <c r="L20" s="163"/>
      <c r="M20" s="164"/>
      <c r="N20" s="163">
        <f t="shared" si="0"/>
        <v>100</v>
      </c>
      <c r="O20" s="164"/>
      <c r="P20" s="164"/>
      <c r="Q20" s="164"/>
      <c r="R20" s="164"/>
      <c r="S20" s="164"/>
    </row>
    <row r="21" spans="1:19" s="165" customFormat="1" ht="28.95" customHeight="1" x14ac:dyDescent="0.3">
      <c r="A21" s="195" t="s">
        <v>293</v>
      </c>
      <c r="B21" s="166" t="s">
        <v>313</v>
      </c>
      <c r="C21" s="163">
        <v>2</v>
      </c>
      <c r="D21" s="163">
        <v>0</v>
      </c>
      <c r="E21" s="163">
        <v>1</v>
      </c>
      <c r="F21" s="163"/>
      <c r="G21" s="163">
        <v>10</v>
      </c>
      <c r="H21" s="163">
        <v>1</v>
      </c>
      <c r="I21" s="163">
        <v>1</v>
      </c>
      <c r="J21" s="163"/>
      <c r="K21" s="163">
        <v>1</v>
      </c>
      <c r="L21" s="163"/>
      <c r="M21" s="164"/>
      <c r="N21" s="163">
        <f t="shared" si="0"/>
        <v>10</v>
      </c>
      <c r="O21" s="164"/>
      <c r="P21" s="164"/>
      <c r="Q21" s="164"/>
      <c r="R21" s="164"/>
      <c r="S21" s="164"/>
    </row>
    <row r="22" spans="1:19" s="165" customFormat="1" ht="28.95" customHeight="1" x14ac:dyDescent="0.3">
      <c r="A22" s="195" t="s">
        <v>294</v>
      </c>
      <c r="B22" s="166" t="s">
        <v>314</v>
      </c>
      <c r="C22" s="163">
        <v>1</v>
      </c>
      <c r="D22" s="163">
        <v>1</v>
      </c>
      <c r="E22" s="163"/>
      <c r="F22" s="218">
        <v>10</v>
      </c>
      <c r="G22" s="163">
        <v>20</v>
      </c>
      <c r="H22" s="163">
        <v>3</v>
      </c>
      <c r="I22" s="163">
        <v>1</v>
      </c>
      <c r="J22" s="163">
        <v>1</v>
      </c>
      <c r="K22" s="163">
        <v>1</v>
      </c>
      <c r="L22" s="163"/>
      <c r="M22" s="164"/>
      <c r="N22" s="163">
        <f t="shared" si="0"/>
        <v>30</v>
      </c>
      <c r="O22" s="164"/>
      <c r="P22" s="164"/>
      <c r="Q22" s="164"/>
      <c r="R22" s="164"/>
      <c r="S22" s="164"/>
    </row>
    <row r="23" spans="1:19" s="165" customFormat="1" ht="28.95" customHeight="1" x14ac:dyDescent="0.3">
      <c r="A23" s="195" t="s">
        <v>295</v>
      </c>
      <c r="B23" s="166" t="s">
        <v>315</v>
      </c>
      <c r="C23" s="163">
        <v>1</v>
      </c>
      <c r="D23" s="163">
        <v>1</v>
      </c>
      <c r="E23" s="163"/>
      <c r="F23" s="163"/>
      <c r="G23" s="163">
        <v>5</v>
      </c>
      <c r="H23" s="163"/>
      <c r="I23" s="163">
        <v>1</v>
      </c>
      <c r="J23" s="163"/>
      <c r="K23" s="163">
        <v>1</v>
      </c>
      <c r="L23" s="163"/>
      <c r="M23" s="164"/>
      <c r="N23" s="163">
        <f t="shared" si="0"/>
        <v>5</v>
      </c>
      <c r="O23" s="164"/>
      <c r="P23" s="164"/>
      <c r="Q23" s="164"/>
      <c r="R23" s="164"/>
      <c r="S23" s="164"/>
    </row>
    <row r="24" spans="1:19" s="165" customFormat="1" ht="28.95" customHeight="1" x14ac:dyDescent="0.3">
      <c r="A24" s="195" t="s">
        <v>296</v>
      </c>
      <c r="B24" s="166" t="s">
        <v>316</v>
      </c>
      <c r="C24" s="163">
        <v>1</v>
      </c>
      <c r="D24" s="163">
        <v>1</v>
      </c>
      <c r="E24" s="163"/>
      <c r="F24" s="163"/>
      <c r="G24" s="163">
        <v>10</v>
      </c>
      <c r="H24" s="163">
        <v>1</v>
      </c>
      <c r="I24" s="163">
        <v>1</v>
      </c>
      <c r="J24" s="163"/>
      <c r="K24" s="163">
        <v>1</v>
      </c>
      <c r="L24" s="163"/>
      <c r="M24" s="164"/>
      <c r="N24" s="163">
        <f t="shared" si="0"/>
        <v>10</v>
      </c>
      <c r="O24" s="164"/>
      <c r="P24" s="164"/>
      <c r="Q24" s="164"/>
      <c r="R24" s="164"/>
      <c r="S24" s="164"/>
    </row>
    <row r="25" spans="1:19" s="165" customFormat="1" ht="28.95" customHeight="1" x14ac:dyDescent="0.3">
      <c r="A25" s="195" t="s">
        <v>297</v>
      </c>
      <c r="B25" s="166" t="s">
        <v>317</v>
      </c>
      <c r="C25" s="163">
        <v>2</v>
      </c>
      <c r="D25" s="163">
        <v>2</v>
      </c>
      <c r="E25" s="163"/>
      <c r="F25" s="163"/>
      <c r="G25" s="163">
        <v>10</v>
      </c>
      <c r="H25" s="163">
        <v>1</v>
      </c>
      <c r="I25" s="163">
        <v>1</v>
      </c>
      <c r="J25" s="163"/>
      <c r="K25" s="163">
        <v>1</v>
      </c>
      <c r="L25" s="163"/>
      <c r="M25" s="164"/>
      <c r="N25" s="163">
        <f t="shared" si="0"/>
        <v>10</v>
      </c>
      <c r="O25" s="164"/>
      <c r="P25" s="164"/>
      <c r="Q25" s="164"/>
      <c r="R25" s="164"/>
      <c r="S25" s="164"/>
    </row>
    <row r="26" spans="1:19" s="202" customFormat="1" ht="28.95" customHeight="1" x14ac:dyDescent="0.3">
      <c r="A26" s="204"/>
      <c r="B26" s="210" t="s">
        <v>330</v>
      </c>
      <c r="C26" s="199">
        <f>SUM(C6:C25)</f>
        <v>26</v>
      </c>
      <c r="D26" s="199">
        <f>SUM(D6:D25)</f>
        <v>19</v>
      </c>
      <c r="E26" s="199">
        <f>SUM(E6:E25)</f>
        <v>2</v>
      </c>
      <c r="F26" s="199">
        <f t="shared" ref="F26:L26" si="1">SUM(F6:F25)</f>
        <v>20</v>
      </c>
      <c r="G26" s="199">
        <f t="shared" si="1"/>
        <v>430</v>
      </c>
      <c r="H26" s="199">
        <f t="shared" si="1"/>
        <v>33</v>
      </c>
      <c r="I26" s="199">
        <f t="shared" si="1"/>
        <v>20</v>
      </c>
      <c r="J26" s="199">
        <f t="shared" si="1"/>
        <v>2</v>
      </c>
      <c r="K26" s="199">
        <f t="shared" si="1"/>
        <v>16</v>
      </c>
      <c r="L26" s="199">
        <f t="shared" si="1"/>
        <v>785</v>
      </c>
      <c r="M26" s="200"/>
      <c r="N26" s="199">
        <f>SUM(N6:N25)</f>
        <v>450</v>
      </c>
      <c r="O26" s="201"/>
      <c r="P26" s="201"/>
      <c r="Q26" s="201"/>
      <c r="R26" s="201"/>
      <c r="S26" s="201"/>
    </row>
    <row r="27" spans="1:19" s="202" customFormat="1" ht="28.95" customHeight="1" x14ac:dyDescent="0.3">
      <c r="B27" s="201"/>
      <c r="C27" s="201"/>
      <c r="D27" s="201"/>
      <c r="E27" s="201"/>
      <c r="F27" s="232">
        <f>SUM(F26:G26)</f>
        <v>450</v>
      </c>
      <c r="G27" s="233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</row>
    <row r="28" spans="1:19" x14ac:dyDescent="0.3">
      <c r="B28" s="203"/>
    </row>
  </sheetData>
  <mergeCells count="2">
    <mergeCell ref="F27:G27"/>
    <mergeCell ref="A2:L2"/>
  </mergeCells>
  <pageMargins left="0.70866141732283472" right="0.70866141732283472" top="0.74803149606299213" bottom="0.74803149606299213" header="0.31496062992125984" footer="0.31496062992125984"/>
  <pageSetup paperSize="9" scale="59" orientation="portrait" horizontalDpi="1200" verticalDpi="1200" r:id="rId1"/>
  <colBreaks count="1" manualBreakCount="1">
    <brk id="1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D958E-5F06-4FEE-9556-DA8537042115}">
  <sheetPr filterMode="1">
    <tabColor theme="2" tint="-9.9978637043366805E-2"/>
    <pageSetUpPr fitToPage="1"/>
  </sheetPr>
  <dimension ref="A1:Z114"/>
  <sheetViews>
    <sheetView view="pageBreakPreview" topLeftCell="A22" zoomScale="70" zoomScaleNormal="70" zoomScaleSheetLayoutView="70" workbookViewId="0">
      <pane xSplit="3" topLeftCell="G1" activePane="topRight" state="frozen"/>
      <selection activeCell="A39" sqref="A39"/>
      <selection pane="topRight" activeCell="C29" sqref="C29"/>
    </sheetView>
  </sheetViews>
  <sheetFormatPr defaultColWidth="8.77734375" defaultRowHeight="14.4" x14ac:dyDescent="0.3"/>
  <cols>
    <col min="1" max="1" width="7.6640625" style="15" customWidth="1"/>
    <col min="2" max="2" width="9" style="15" customWidth="1"/>
    <col min="3" max="3" width="56.33203125" style="16" customWidth="1"/>
    <col min="4" max="4" width="13.44140625" style="16" customWidth="1"/>
    <col min="5" max="23" width="14.21875" style="16" customWidth="1"/>
    <col min="24" max="24" width="3.77734375" style="16" customWidth="1"/>
    <col min="25" max="25" width="7.77734375" style="16" bestFit="1" customWidth="1"/>
    <col min="26" max="26" width="3.21875" style="16" customWidth="1"/>
    <col min="27" max="238" width="8.77734375" style="15"/>
    <col min="239" max="239" width="14.109375" style="15" bestFit="1" customWidth="1"/>
    <col min="240" max="240" width="26.33203125" style="15" customWidth="1"/>
    <col min="241" max="241" width="14.21875" style="15" bestFit="1" customWidth="1"/>
    <col min="242" max="242" width="14.21875" style="15" customWidth="1"/>
    <col min="243" max="244" width="13" style="15" customWidth="1"/>
    <col min="245" max="245" width="11.44140625" style="15" customWidth="1"/>
    <col min="246" max="246" width="11.21875" style="15" customWidth="1"/>
    <col min="247" max="247" width="11.77734375" style="15" customWidth="1"/>
    <col min="248" max="248" width="13.21875" style="15" customWidth="1"/>
    <col min="249" max="249" width="14.21875" style="15" customWidth="1"/>
    <col min="250" max="255" width="11.77734375" style="15" customWidth="1"/>
    <col min="256" max="256" width="3.44140625" style="15" customWidth="1"/>
    <col min="257" max="257" width="13.21875" style="15" customWidth="1"/>
    <col min="258" max="258" width="3.21875" style="15" customWidth="1"/>
    <col min="259" max="259" width="10.21875" style="15" customWidth="1"/>
    <col min="260" max="260" width="13.44140625" style="15" customWidth="1"/>
    <col min="261" max="261" width="17.77734375" style="15" customWidth="1"/>
    <col min="262" max="262" width="19.5546875" style="15" customWidth="1"/>
    <col min="263" max="263" width="19.44140625" style="15" customWidth="1"/>
    <col min="264" max="264" width="19.77734375" style="15" customWidth="1"/>
    <col min="265" max="265" width="16" style="15" customWidth="1"/>
    <col min="266" max="494" width="8.77734375" style="15"/>
    <col min="495" max="495" width="14.109375" style="15" bestFit="1" customWidth="1"/>
    <col min="496" max="496" width="26.33203125" style="15" customWidth="1"/>
    <col min="497" max="497" width="14.21875" style="15" bestFit="1" customWidth="1"/>
    <col min="498" max="498" width="14.21875" style="15" customWidth="1"/>
    <col min="499" max="500" width="13" style="15" customWidth="1"/>
    <col min="501" max="501" width="11.44140625" style="15" customWidth="1"/>
    <col min="502" max="502" width="11.21875" style="15" customWidth="1"/>
    <col min="503" max="503" width="11.77734375" style="15" customWidth="1"/>
    <col min="504" max="504" width="13.21875" style="15" customWidth="1"/>
    <col min="505" max="505" width="14.21875" style="15" customWidth="1"/>
    <col min="506" max="511" width="11.77734375" style="15" customWidth="1"/>
    <col min="512" max="512" width="3.44140625" style="15" customWidth="1"/>
    <col min="513" max="513" width="13.21875" style="15" customWidth="1"/>
    <col min="514" max="514" width="3.21875" style="15" customWidth="1"/>
    <col min="515" max="515" width="10.21875" style="15" customWidth="1"/>
    <col min="516" max="516" width="13.44140625" style="15" customWidth="1"/>
    <col min="517" max="517" width="17.77734375" style="15" customWidth="1"/>
    <col min="518" max="518" width="19.5546875" style="15" customWidth="1"/>
    <col min="519" max="519" width="19.44140625" style="15" customWidth="1"/>
    <col min="520" max="520" width="19.77734375" style="15" customWidth="1"/>
    <col min="521" max="521" width="16" style="15" customWidth="1"/>
    <col min="522" max="750" width="8.77734375" style="15"/>
    <col min="751" max="751" width="14.109375" style="15" bestFit="1" customWidth="1"/>
    <col min="752" max="752" width="26.33203125" style="15" customWidth="1"/>
    <col min="753" max="753" width="14.21875" style="15" bestFit="1" customWidth="1"/>
    <col min="754" max="754" width="14.21875" style="15" customWidth="1"/>
    <col min="755" max="756" width="13" style="15" customWidth="1"/>
    <col min="757" max="757" width="11.44140625" style="15" customWidth="1"/>
    <col min="758" max="758" width="11.21875" style="15" customWidth="1"/>
    <col min="759" max="759" width="11.77734375" style="15" customWidth="1"/>
    <col min="760" max="760" width="13.21875" style="15" customWidth="1"/>
    <col min="761" max="761" width="14.21875" style="15" customWidth="1"/>
    <col min="762" max="767" width="11.77734375" style="15" customWidth="1"/>
    <col min="768" max="768" width="3.44140625" style="15" customWidth="1"/>
    <col min="769" max="769" width="13.21875" style="15" customWidth="1"/>
    <col min="770" max="770" width="3.21875" style="15" customWidth="1"/>
    <col min="771" max="771" width="10.21875" style="15" customWidth="1"/>
    <col min="772" max="772" width="13.44140625" style="15" customWidth="1"/>
    <col min="773" max="773" width="17.77734375" style="15" customWidth="1"/>
    <col min="774" max="774" width="19.5546875" style="15" customWidth="1"/>
    <col min="775" max="775" width="19.44140625" style="15" customWidth="1"/>
    <col min="776" max="776" width="19.77734375" style="15" customWidth="1"/>
    <col min="777" max="777" width="16" style="15" customWidth="1"/>
    <col min="778" max="1006" width="8.77734375" style="15"/>
    <col min="1007" max="1007" width="14.109375" style="15" bestFit="1" customWidth="1"/>
    <col min="1008" max="1008" width="26.33203125" style="15" customWidth="1"/>
    <col min="1009" max="1009" width="14.21875" style="15" bestFit="1" customWidth="1"/>
    <col min="1010" max="1010" width="14.21875" style="15" customWidth="1"/>
    <col min="1011" max="1012" width="13" style="15" customWidth="1"/>
    <col min="1013" max="1013" width="11.44140625" style="15" customWidth="1"/>
    <col min="1014" max="1014" width="11.21875" style="15" customWidth="1"/>
    <col min="1015" max="1015" width="11.77734375" style="15" customWidth="1"/>
    <col min="1016" max="1016" width="13.21875" style="15" customWidth="1"/>
    <col min="1017" max="1017" width="14.21875" style="15" customWidth="1"/>
    <col min="1018" max="1023" width="11.77734375" style="15" customWidth="1"/>
    <col min="1024" max="1024" width="3.44140625" style="15" customWidth="1"/>
    <col min="1025" max="1025" width="13.21875" style="15" customWidth="1"/>
    <col min="1026" max="1026" width="3.21875" style="15" customWidth="1"/>
    <col min="1027" max="1027" width="10.21875" style="15" customWidth="1"/>
    <col min="1028" max="1028" width="13.44140625" style="15" customWidth="1"/>
    <col min="1029" max="1029" width="17.77734375" style="15" customWidth="1"/>
    <col min="1030" max="1030" width="19.5546875" style="15" customWidth="1"/>
    <col min="1031" max="1031" width="19.44140625" style="15" customWidth="1"/>
    <col min="1032" max="1032" width="19.77734375" style="15" customWidth="1"/>
    <col min="1033" max="1033" width="16" style="15" customWidth="1"/>
    <col min="1034" max="1262" width="8.77734375" style="15"/>
    <col min="1263" max="1263" width="14.109375" style="15" bestFit="1" customWidth="1"/>
    <col min="1264" max="1264" width="26.33203125" style="15" customWidth="1"/>
    <col min="1265" max="1265" width="14.21875" style="15" bestFit="1" customWidth="1"/>
    <col min="1266" max="1266" width="14.21875" style="15" customWidth="1"/>
    <col min="1267" max="1268" width="13" style="15" customWidth="1"/>
    <col min="1269" max="1269" width="11.44140625" style="15" customWidth="1"/>
    <col min="1270" max="1270" width="11.21875" style="15" customWidth="1"/>
    <col min="1271" max="1271" width="11.77734375" style="15" customWidth="1"/>
    <col min="1272" max="1272" width="13.21875" style="15" customWidth="1"/>
    <col min="1273" max="1273" width="14.21875" style="15" customWidth="1"/>
    <col min="1274" max="1279" width="11.77734375" style="15" customWidth="1"/>
    <col min="1280" max="1280" width="3.44140625" style="15" customWidth="1"/>
    <col min="1281" max="1281" width="13.21875" style="15" customWidth="1"/>
    <col min="1282" max="1282" width="3.21875" style="15" customWidth="1"/>
    <col min="1283" max="1283" width="10.21875" style="15" customWidth="1"/>
    <col min="1284" max="1284" width="13.44140625" style="15" customWidth="1"/>
    <col min="1285" max="1285" width="17.77734375" style="15" customWidth="1"/>
    <col min="1286" max="1286" width="19.5546875" style="15" customWidth="1"/>
    <col min="1287" max="1287" width="19.44140625" style="15" customWidth="1"/>
    <col min="1288" max="1288" width="19.77734375" style="15" customWidth="1"/>
    <col min="1289" max="1289" width="16" style="15" customWidth="1"/>
    <col min="1290" max="1518" width="8.77734375" style="15"/>
    <col min="1519" max="1519" width="14.109375" style="15" bestFit="1" customWidth="1"/>
    <col min="1520" max="1520" width="26.33203125" style="15" customWidth="1"/>
    <col min="1521" max="1521" width="14.21875" style="15" bestFit="1" customWidth="1"/>
    <col min="1522" max="1522" width="14.21875" style="15" customWidth="1"/>
    <col min="1523" max="1524" width="13" style="15" customWidth="1"/>
    <col min="1525" max="1525" width="11.44140625" style="15" customWidth="1"/>
    <col min="1526" max="1526" width="11.21875" style="15" customWidth="1"/>
    <col min="1527" max="1527" width="11.77734375" style="15" customWidth="1"/>
    <col min="1528" max="1528" width="13.21875" style="15" customWidth="1"/>
    <col min="1529" max="1529" width="14.21875" style="15" customWidth="1"/>
    <col min="1530" max="1535" width="11.77734375" style="15" customWidth="1"/>
    <col min="1536" max="1536" width="3.44140625" style="15" customWidth="1"/>
    <col min="1537" max="1537" width="13.21875" style="15" customWidth="1"/>
    <col min="1538" max="1538" width="3.21875" style="15" customWidth="1"/>
    <col min="1539" max="1539" width="10.21875" style="15" customWidth="1"/>
    <col min="1540" max="1540" width="13.44140625" style="15" customWidth="1"/>
    <col min="1541" max="1541" width="17.77734375" style="15" customWidth="1"/>
    <col min="1542" max="1542" width="19.5546875" style="15" customWidth="1"/>
    <col min="1543" max="1543" width="19.44140625" style="15" customWidth="1"/>
    <col min="1544" max="1544" width="19.77734375" style="15" customWidth="1"/>
    <col min="1545" max="1545" width="16" style="15" customWidth="1"/>
    <col min="1546" max="1774" width="8.77734375" style="15"/>
    <col min="1775" max="1775" width="14.109375" style="15" bestFit="1" customWidth="1"/>
    <col min="1776" max="1776" width="26.33203125" style="15" customWidth="1"/>
    <col min="1777" max="1777" width="14.21875" style="15" bestFit="1" customWidth="1"/>
    <col min="1778" max="1778" width="14.21875" style="15" customWidth="1"/>
    <col min="1779" max="1780" width="13" style="15" customWidth="1"/>
    <col min="1781" max="1781" width="11.44140625" style="15" customWidth="1"/>
    <col min="1782" max="1782" width="11.21875" style="15" customWidth="1"/>
    <col min="1783" max="1783" width="11.77734375" style="15" customWidth="1"/>
    <col min="1784" max="1784" width="13.21875" style="15" customWidth="1"/>
    <col min="1785" max="1785" width="14.21875" style="15" customWidth="1"/>
    <col min="1786" max="1791" width="11.77734375" style="15" customWidth="1"/>
    <col min="1792" max="1792" width="3.44140625" style="15" customWidth="1"/>
    <col min="1793" max="1793" width="13.21875" style="15" customWidth="1"/>
    <col min="1794" max="1794" width="3.21875" style="15" customWidth="1"/>
    <col min="1795" max="1795" width="10.21875" style="15" customWidth="1"/>
    <col min="1796" max="1796" width="13.44140625" style="15" customWidth="1"/>
    <col min="1797" max="1797" width="17.77734375" style="15" customWidth="1"/>
    <col min="1798" max="1798" width="19.5546875" style="15" customWidth="1"/>
    <col min="1799" max="1799" width="19.44140625" style="15" customWidth="1"/>
    <col min="1800" max="1800" width="19.77734375" style="15" customWidth="1"/>
    <col min="1801" max="1801" width="16" style="15" customWidth="1"/>
    <col min="1802" max="2030" width="8.77734375" style="15"/>
    <col min="2031" max="2031" width="14.109375" style="15" bestFit="1" customWidth="1"/>
    <col min="2032" max="2032" width="26.33203125" style="15" customWidth="1"/>
    <col min="2033" max="2033" width="14.21875" style="15" bestFit="1" customWidth="1"/>
    <col min="2034" max="2034" width="14.21875" style="15" customWidth="1"/>
    <col min="2035" max="2036" width="13" style="15" customWidth="1"/>
    <col min="2037" max="2037" width="11.44140625" style="15" customWidth="1"/>
    <col min="2038" max="2038" width="11.21875" style="15" customWidth="1"/>
    <col min="2039" max="2039" width="11.77734375" style="15" customWidth="1"/>
    <col min="2040" max="2040" width="13.21875" style="15" customWidth="1"/>
    <col min="2041" max="2041" width="14.21875" style="15" customWidth="1"/>
    <col min="2042" max="2047" width="11.77734375" style="15" customWidth="1"/>
    <col min="2048" max="2048" width="3.44140625" style="15" customWidth="1"/>
    <col min="2049" max="2049" width="13.21875" style="15" customWidth="1"/>
    <col min="2050" max="2050" width="3.21875" style="15" customWidth="1"/>
    <col min="2051" max="2051" width="10.21875" style="15" customWidth="1"/>
    <col min="2052" max="2052" width="13.44140625" style="15" customWidth="1"/>
    <col min="2053" max="2053" width="17.77734375" style="15" customWidth="1"/>
    <col min="2054" max="2054" width="19.5546875" style="15" customWidth="1"/>
    <col min="2055" max="2055" width="19.44140625" style="15" customWidth="1"/>
    <col min="2056" max="2056" width="19.77734375" style="15" customWidth="1"/>
    <col min="2057" max="2057" width="16" style="15" customWidth="1"/>
    <col min="2058" max="2286" width="8.77734375" style="15"/>
    <col min="2287" max="2287" width="14.109375" style="15" bestFit="1" customWidth="1"/>
    <col min="2288" max="2288" width="26.33203125" style="15" customWidth="1"/>
    <col min="2289" max="2289" width="14.21875" style="15" bestFit="1" customWidth="1"/>
    <col min="2290" max="2290" width="14.21875" style="15" customWidth="1"/>
    <col min="2291" max="2292" width="13" style="15" customWidth="1"/>
    <col min="2293" max="2293" width="11.44140625" style="15" customWidth="1"/>
    <col min="2294" max="2294" width="11.21875" style="15" customWidth="1"/>
    <col min="2295" max="2295" width="11.77734375" style="15" customWidth="1"/>
    <col min="2296" max="2296" width="13.21875" style="15" customWidth="1"/>
    <col min="2297" max="2297" width="14.21875" style="15" customWidth="1"/>
    <col min="2298" max="2303" width="11.77734375" style="15" customWidth="1"/>
    <col min="2304" max="2304" width="3.44140625" style="15" customWidth="1"/>
    <col min="2305" max="2305" width="13.21875" style="15" customWidth="1"/>
    <col min="2306" max="2306" width="3.21875" style="15" customWidth="1"/>
    <col min="2307" max="2307" width="10.21875" style="15" customWidth="1"/>
    <col min="2308" max="2308" width="13.44140625" style="15" customWidth="1"/>
    <col min="2309" max="2309" width="17.77734375" style="15" customWidth="1"/>
    <col min="2310" max="2310" width="19.5546875" style="15" customWidth="1"/>
    <col min="2311" max="2311" width="19.44140625" style="15" customWidth="1"/>
    <col min="2312" max="2312" width="19.77734375" style="15" customWidth="1"/>
    <col min="2313" max="2313" width="16" style="15" customWidth="1"/>
    <col min="2314" max="2542" width="8.77734375" style="15"/>
    <col min="2543" max="2543" width="14.109375" style="15" bestFit="1" customWidth="1"/>
    <col min="2544" max="2544" width="26.33203125" style="15" customWidth="1"/>
    <col min="2545" max="2545" width="14.21875" style="15" bestFit="1" customWidth="1"/>
    <col min="2546" max="2546" width="14.21875" style="15" customWidth="1"/>
    <col min="2547" max="2548" width="13" style="15" customWidth="1"/>
    <col min="2549" max="2549" width="11.44140625" style="15" customWidth="1"/>
    <col min="2550" max="2550" width="11.21875" style="15" customWidth="1"/>
    <col min="2551" max="2551" width="11.77734375" style="15" customWidth="1"/>
    <col min="2552" max="2552" width="13.21875" style="15" customWidth="1"/>
    <col min="2553" max="2553" width="14.21875" style="15" customWidth="1"/>
    <col min="2554" max="2559" width="11.77734375" style="15" customWidth="1"/>
    <col min="2560" max="2560" width="3.44140625" style="15" customWidth="1"/>
    <col min="2561" max="2561" width="13.21875" style="15" customWidth="1"/>
    <col min="2562" max="2562" width="3.21875" style="15" customWidth="1"/>
    <col min="2563" max="2563" width="10.21875" style="15" customWidth="1"/>
    <col min="2564" max="2564" width="13.44140625" style="15" customWidth="1"/>
    <col min="2565" max="2565" width="17.77734375" style="15" customWidth="1"/>
    <col min="2566" max="2566" width="19.5546875" style="15" customWidth="1"/>
    <col min="2567" max="2567" width="19.44140625" style="15" customWidth="1"/>
    <col min="2568" max="2568" width="19.77734375" style="15" customWidth="1"/>
    <col min="2569" max="2569" width="16" style="15" customWidth="1"/>
    <col min="2570" max="2798" width="8.77734375" style="15"/>
    <col min="2799" max="2799" width="14.109375" style="15" bestFit="1" customWidth="1"/>
    <col min="2800" max="2800" width="26.33203125" style="15" customWidth="1"/>
    <col min="2801" max="2801" width="14.21875" style="15" bestFit="1" customWidth="1"/>
    <col min="2802" max="2802" width="14.21875" style="15" customWidth="1"/>
    <col min="2803" max="2804" width="13" style="15" customWidth="1"/>
    <col min="2805" max="2805" width="11.44140625" style="15" customWidth="1"/>
    <col min="2806" max="2806" width="11.21875" style="15" customWidth="1"/>
    <col min="2807" max="2807" width="11.77734375" style="15" customWidth="1"/>
    <col min="2808" max="2808" width="13.21875" style="15" customWidth="1"/>
    <col min="2809" max="2809" width="14.21875" style="15" customWidth="1"/>
    <col min="2810" max="2815" width="11.77734375" style="15" customWidth="1"/>
    <col min="2816" max="2816" width="3.44140625" style="15" customWidth="1"/>
    <col min="2817" max="2817" width="13.21875" style="15" customWidth="1"/>
    <col min="2818" max="2818" width="3.21875" style="15" customWidth="1"/>
    <col min="2819" max="2819" width="10.21875" style="15" customWidth="1"/>
    <col min="2820" max="2820" width="13.44140625" style="15" customWidth="1"/>
    <col min="2821" max="2821" width="17.77734375" style="15" customWidth="1"/>
    <col min="2822" max="2822" width="19.5546875" style="15" customWidth="1"/>
    <col min="2823" max="2823" width="19.44140625" style="15" customWidth="1"/>
    <col min="2824" max="2824" width="19.77734375" style="15" customWidth="1"/>
    <col min="2825" max="2825" width="16" style="15" customWidth="1"/>
    <col min="2826" max="3054" width="8.77734375" style="15"/>
    <col min="3055" max="3055" width="14.109375" style="15" bestFit="1" customWidth="1"/>
    <col min="3056" max="3056" width="26.33203125" style="15" customWidth="1"/>
    <col min="3057" max="3057" width="14.21875" style="15" bestFit="1" customWidth="1"/>
    <col min="3058" max="3058" width="14.21875" style="15" customWidth="1"/>
    <col min="3059" max="3060" width="13" style="15" customWidth="1"/>
    <col min="3061" max="3061" width="11.44140625" style="15" customWidth="1"/>
    <col min="3062" max="3062" width="11.21875" style="15" customWidth="1"/>
    <col min="3063" max="3063" width="11.77734375" style="15" customWidth="1"/>
    <col min="3064" max="3064" width="13.21875" style="15" customWidth="1"/>
    <col min="3065" max="3065" width="14.21875" style="15" customWidth="1"/>
    <col min="3066" max="3071" width="11.77734375" style="15" customWidth="1"/>
    <col min="3072" max="3072" width="3.44140625" style="15" customWidth="1"/>
    <col min="3073" max="3073" width="13.21875" style="15" customWidth="1"/>
    <col min="3074" max="3074" width="3.21875" style="15" customWidth="1"/>
    <col min="3075" max="3075" width="10.21875" style="15" customWidth="1"/>
    <col min="3076" max="3076" width="13.44140625" style="15" customWidth="1"/>
    <col min="3077" max="3077" width="17.77734375" style="15" customWidth="1"/>
    <col min="3078" max="3078" width="19.5546875" style="15" customWidth="1"/>
    <col min="3079" max="3079" width="19.44140625" style="15" customWidth="1"/>
    <col min="3080" max="3080" width="19.77734375" style="15" customWidth="1"/>
    <col min="3081" max="3081" width="16" style="15" customWidth="1"/>
    <col min="3082" max="3310" width="8.77734375" style="15"/>
    <col min="3311" max="3311" width="14.109375" style="15" bestFit="1" customWidth="1"/>
    <col min="3312" max="3312" width="26.33203125" style="15" customWidth="1"/>
    <col min="3313" max="3313" width="14.21875" style="15" bestFit="1" customWidth="1"/>
    <col min="3314" max="3314" width="14.21875" style="15" customWidth="1"/>
    <col min="3315" max="3316" width="13" style="15" customWidth="1"/>
    <col min="3317" max="3317" width="11.44140625" style="15" customWidth="1"/>
    <col min="3318" max="3318" width="11.21875" style="15" customWidth="1"/>
    <col min="3319" max="3319" width="11.77734375" style="15" customWidth="1"/>
    <col min="3320" max="3320" width="13.21875" style="15" customWidth="1"/>
    <col min="3321" max="3321" width="14.21875" style="15" customWidth="1"/>
    <col min="3322" max="3327" width="11.77734375" style="15" customWidth="1"/>
    <col min="3328" max="3328" width="3.44140625" style="15" customWidth="1"/>
    <col min="3329" max="3329" width="13.21875" style="15" customWidth="1"/>
    <col min="3330" max="3330" width="3.21875" style="15" customWidth="1"/>
    <col min="3331" max="3331" width="10.21875" style="15" customWidth="1"/>
    <col min="3332" max="3332" width="13.44140625" style="15" customWidth="1"/>
    <col min="3333" max="3333" width="17.77734375" style="15" customWidth="1"/>
    <col min="3334" max="3334" width="19.5546875" style="15" customWidth="1"/>
    <col min="3335" max="3335" width="19.44140625" style="15" customWidth="1"/>
    <col min="3336" max="3336" width="19.77734375" style="15" customWidth="1"/>
    <col min="3337" max="3337" width="16" style="15" customWidth="1"/>
    <col min="3338" max="3566" width="8.77734375" style="15"/>
    <col min="3567" max="3567" width="14.109375" style="15" bestFit="1" customWidth="1"/>
    <col min="3568" max="3568" width="26.33203125" style="15" customWidth="1"/>
    <col min="3569" max="3569" width="14.21875" style="15" bestFit="1" customWidth="1"/>
    <col min="3570" max="3570" width="14.21875" style="15" customWidth="1"/>
    <col min="3571" max="3572" width="13" style="15" customWidth="1"/>
    <col min="3573" max="3573" width="11.44140625" style="15" customWidth="1"/>
    <col min="3574" max="3574" width="11.21875" style="15" customWidth="1"/>
    <col min="3575" max="3575" width="11.77734375" style="15" customWidth="1"/>
    <col min="3576" max="3576" width="13.21875" style="15" customWidth="1"/>
    <col min="3577" max="3577" width="14.21875" style="15" customWidth="1"/>
    <col min="3578" max="3583" width="11.77734375" style="15" customWidth="1"/>
    <col min="3584" max="3584" width="3.44140625" style="15" customWidth="1"/>
    <col min="3585" max="3585" width="13.21875" style="15" customWidth="1"/>
    <col min="3586" max="3586" width="3.21875" style="15" customWidth="1"/>
    <col min="3587" max="3587" width="10.21875" style="15" customWidth="1"/>
    <col min="3588" max="3588" width="13.44140625" style="15" customWidth="1"/>
    <col min="3589" max="3589" width="17.77734375" style="15" customWidth="1"/>
    <col min="3590" max="3590" width="19.5546875" style="15" customWidth="1"/>
    <col min="3591" max="3591" width="19.44140625" style="15" customWidth="1"/>
    <col min="3592" max="3592" width="19.77734375" style="15" customWidth="1"/>
    <col min="3593" max="3593" width="16" style="15" customWidth="1"/>
    <col min="3594" max="3822" width="8.77734375" style="15"/>
    <col min="3823" max="3823" width="14.109375" style="15" bestFit="1" customWidth="1"/>
    <col min="3824" max="3824" width="26.33203125" style="15" customWidth="1"/>
    <col min="3825" max="3825" width="14.21875" style="15" bestFit="1" customWidth="1"/>
    <col min="3826" max="3826" width="14.21875" style="15" customWidth="1"/>
    <col min="3827" max="3828" width="13" style="15" customWidth="1"/>
    <col min="3829" max="3829" width="11.44140625" style="15" customWidth="1"/>
    <col min="3830" max="3830" width="11.21875" style="15" customWidth="1"/>
    <col min="3831" max="3831" width="11.77734375" style="15" customWidth="1"/>
    <col min="3832" max="3832" width="13.21875" style="15" customWidth="1"/>
    <col min="3833" max="3833" width="14.21875" style="15" customWidth="1"/>
    <col min="3834" max="3839" width="11.77734375" style="15" customWidth="1"/>
    <col min="3840" max="3840" width="3.44140625" style="15" customWidth="1"/>
    <col min="3841" max="3841" width="13.21875" style="15" customWidth="1"/>
    <col min="3842" max="3842" width="3.21875" style="15" customWidth="1"/>
    <col min="3843" max="3843" width="10.21875" style="15" customWidth="1"/>
    <col min="3844" max="3844" width="13.44140625" style="15" customWidth="1"/>
    <col min="3845" max="3845" width="17.77734375" style="15" customWidth="1"/>
    <col min="3846" max="3846" width="19.5546875" style="15" customWidth="1"/>
    <col min="3847" max="3847" width="19.44140625" style="15" customWidth="1"/>
    <col min="3848" max="3848" width="19.77734375" style="15" customWidth="1"/>
    <col min="3849" max="3849" width="16" style="15" customWidth="1"/>
    <col min="3850" max="4078" width="8.77734375" style="15"/>
    <col min="4079" max="4079" width="14.109375" style="15" bestFit="1" customWidth="1"/>
    <col min="4080" max="4080" width="26.33203125" style="15" customWidth="1"/>
    <col min="4081" max="4081" width="14.21875" style="15" bestFit="1" customWidth="1"/>
    <col min="4082" max="4082" width="14.21875" style="15" customWidth="1"/>
    <col min="4083" max="4084" width="13" style="15" customWidth="1"/>
    <col min="4085" max="4085" width="11.44140625" style="15" customWidth="1"/>
    <col min="4086" max="4086" width="11.21875" style="15" customWidth="1"/>
    <col min="4087" max="4087" width="11.77734375" style="15" customWidth="1"/>
    <col min="4088" max="4088" width="13.21875" style="15" customWidth="1"/>
    <col min="4089" max="4089" width="14.21875" style="15" customWidth="1"/>
    <col min="4090" max="4095" width="11.77734375" style="15" customWidth="1"/>
    <col min="4096" max="4096" width="3.44140625" style="15" customWidth="1"/>
    <col min="4097" max="4097" width="13.21875" style="15" customWidth="1"/>
    <col min="4098" max="4098" width="3.21875" style="15" customWidth="1"/>
    <col min="4099" max="4099" width="10.21875" style="15" customWidth="1"/>
    <col min="4100" max="4100" width="13.44140625" style="15" customWidth="1"/>
    <col min="4101" max="4101" width="17.77734375" style="15" customWidth="1"/>
    <col min="4102" max="4102" width="19.5546875" style="15" customWidth="1"/>
    <col min="4103" max="4103" width="19.44140625" style="15" customWidth="1"/>
    <col min="4104" max="4104" width="19.77734375" style="15" customWidth="1"/>
    <col min="4105" max="4105" width="16" style="15" customWidth="1"/>
    <col min="4106" max="4334" width="8.77734375" style="15"/>
    <col min="4335" max="4335" width="14.109375" style="15" bestFit="1" customWidth="1"/>
    <col min="4336" max="4336" width="26.33203125" style="15" customWidth="1"/>
    <col min="4337" max="4337" width="14.21875" style="15" bestFit="1" customWidth="1"/>
    <col min="4338" max="4338" width="14.21875" style="15" customWidth="1"/>
    <col min="4339" max="4340" width="13" style="15" customWidth="1"/>
    <col min="4341" max="4341" width="11.44140625" style="15" customWidth="1"/>
    <col min="4342" max="4342" width="11.21875" style="15" customWidth="1"/>
    <col min="4343" max="4343" width="11.77734375" style="15" customWidth="1"/>
    <col min="4344" max="4344" width="13.21875" style="15" customWidth="1"/>
    <col min="4345" max="4345" width="14.21875" style="15" customWidth="1"/>
    <col min="4346" max="4351" width="11.77734375" style="15" customWidth="1"/>
    <col min="4352" max="4352" width="3.44140625" style="15" customWidth="1"/>
    <col min="4353" max="4353" width="13.21875" style="15" customWidth="1"/>
    <col min="4354" max="4354" width="3.21875" style="15" customWidth="1"/>
    <col min="4355" max="4355" width="10.21875" style="15" customWidth="1"/>
    <col min="4356" max="4356" width="13.44140625" style="15" customWidth="1"/>
    <col min="4357" max="4357" width="17.77734375" style="15" customWidth="1"/>
    <col min="4358" max="4358" width="19.5546875" style="15" customWidth="1"/>
    <col min="4359" max="4359" width="19.44140625" style="15" customWidth="1"/>
    <col min="4360" max="4360" width="19.77734375" style="15" customWidth="1"/>
    <col min="4361" max="4361" width="16" style="15" customWidth="1"/>
    <col min="4362" max="4590" width="8.77734375" style="15"/>
    <col min="4591" max="4591" width="14.109375" style="15" bestFit="1" customWidth="1"/>
    <col min="4592" max="4592" width="26.33203125" style="15" customWidth="1"/>
    <col min="4593" max="4593" width="14.21875" style="15" bestFit="1" customWidth="1"/>
    <col min="4594" max="4594" width="14.21875" style="15" customWidth="1"/>
    <col min="4595" max="4596" width="13" style="15" customWidth="1"/>
    <col min="4597" max="4597" width="11.44140625" style="15" customWidth="1"/>
    <col min="4598" max="4598" width="11.21875" style="15" customWidth="1"/>
    <col min="4599" max="4599" width="11.77734375" style="15" customWidth="1"/>
    <col min="4600" max="4600" width="13.21875" style="15" customWidth="1"/>
    <col min="4601" max="4601" width="14.21875" style="15" customWidth="1"/>
    <col min="4602" max="4607" width="11.77734375" style="15" customWidth="1"/>
    <col min="4608" max="4608" width="3.44140625" style="15" customWidth="1"/>
    <col min="4609" max="4609" width="13.21875" style="15" customWidth="1"/>
    <col min="4610" max="4610" width="3.21875" style="15" customWidth="1"/>
    <col min="4611" max="4611" width="10.21875" style="15" customWidth="1"/>
    <col min="4612" max="4612" width="13.44140625" style="15" customWidth="1"/>
    <col min="4613" max="4613" width="17.77734375" style="15" customWidth="1"/>
    <col min="4614" max="4614" width="19.5546875" style="15" customWidth="1"/>
    <col min="4615" max="4615" width="19.44140625" style="15" customWidth="1"/>
    <col min="4616" max="4616" width="19.77734375" style="15" customWidth="1"/>
    <col min="4617" max="4617" width="16" style="15" customWidth="1"/>
    <col min="4618" max="4846" width="8.77734375" style="15"/>
    <col min="4847" max="4847" width="14.109375" style="15" bestFit="1" customWidth="1"/>
    <col min="4848" max="4848" width="26.33203125" style="15" customWidth="1"/>
    <col min="4849" max="4849" width="14.21875" style="15" bestFit="1" customWidth="1"/>
    <col min="4850" max="4850" width="14.21875" style="15" customWidth="1"/>
    <col min="4851" max="4852" width="13" style="15" customWidth="1"/>
    <col min="4853" max="4853" width="11.44140625" style="15" customWidth="1"/>
    <col min="4854" max="4854" width="11.21875" style="15" customWidth="1"/>
    <col min="4855" max="4855" width="11.77734375" style="15" customWidth="1"/>
    <col min="4856" max="4856" width="13.21875" style="15" customWidth="1"/>
    <col min="4857" max="4857" width="14.21875" style="15" customWidth="1"/>
    <col min="4858" max="4863" width="11.77734375" style="15" customWidth="1"/>
    <col min="4864" max="4864" width="3.44140625" style="15" customWidth="1"/>
    <col min="4865" max="4865" width="13.21875" style="15" customWidth="1"/>
    <col min="4866" max="4866" width="3.21875" style="15" customWidth="1"/>
    <col min="4867" max="4867" width="10.21875" style="15" customWidth="1"/>
    <col min="4868" max="4868" width="13.44140625" style="15" customWidth="1"/>
    <col min="4869" max="4869" width="17.77734375" style="15" customWidth="1"/>
    <col min="4870" max="4870" width="19.5546875" style="15" customWidth="1"/>
    <col min="4871" max="4871" width="19.44140625" style="15" customWidth="1"/>
    <col min="4872" max="4872" width="19.77734375" style="15" customWidth="1"/>
    <col min="4873" max="4873" width="16" style="15" customWidth="1"/>
    <col min="4874" max="5102" width="8.77734375" style="15"/>
    <col min="5103" max="5103" width="14.109375" style="15" bestFit="1" customWidth="1"/>
    <col min="5104" max="5104" width="26.33203125" style="15" customWidth="1"/>
    <col min="5105" max="5105" width="14.21875" style="15" bestFit="1" customWidth="1"/>
    <col min="5106" max="5106" width="14.21875" style="15" customWidth="1"/>
    <col min="5107" max="5108" width="13" style="15" customWidth="1"/>
    <col min="5109" max="5109" width="11.44140625" style="15" customWidth="1"/>
    <col min="5110" max="5110" width="11.21875" style="15" customWidth="1"/>
    <col min="5111" max="5111" width="11.77734375" style="15" customWidth="1"/>
    <col min="5112" max="5112" width="13.21875" style="15" customWidth="1"/>
    <col min="5113" max="5113" width="14.21875" style="15" customWidth="1"/>
    <col min="5114" max="5119" width="11.77734375" style="15" customWidth="1"/>
    <col min="5120" max="5120" width="3.44140625" style="15" customWidth="1"/>
    <col min="5121" max="5121" width="13.21875" style="15" customWidth="1"/>
    <col min="5122" max="5122" width="3.21875" style="15" customWidth="1"/>
    <col min="5123" max="5123" width="10.21875" style="15" customWidth="1"/>
    <col min="5124" max="5124" width="13.44140625" style="15" customWidth="1"/>
    <col min="5125" max="5125" width="17.77734375" style="15" customWidth="1"/>
    <col min="5126" max="5126" width="19.5546875" style="15" customWidth="1"/>
    <col min="5127" max="5127" width="19.44140625" style="15" customWidth="1"/>
    <col min="5128" max="5128" width="19.77734375" style="15" customWidth="1"/>
    <col min="5129" max="5129" width="16" style="15" customWidth="1"/>
    <col min="5130" max="5358" width="8.77734375" style="15"/>
    <col min="5359" max="5359" width="14.109375" style="15" bestFit="1" customWidth="1"/>
    <col min="5360" max="5360" width="26.33203125" style="15" customWidth="1"/>
    <col min="5361" max="5361" width="14.21875" style="15" bestFit="1" customWidth="1"/>
    <col min="5362" max="5362" width="14.21875" style="15" customWidth="1"/>
    <col min="5363" max="5364" width="13" style="15" customWidth="1"/>
    <col min="5365" max="5365" width="11.44140625" style="15" customWidth="1"/>
    <col min="5366" max="5366" width="11.21875" style="15" customWidth="1"/>
    <col min="5367" max="5367" width="11.77734375" style="15" customWidth="1"/>
    <col min="5368" max="5368" width="13.21875" style="15" customWidth="1"/>
    <col min="5369" max="5369" width="14.21875" style="15" customWidth="1"/>
    <col min="5370" max="5375" width="11.77734375" style="15" customWidth="1"/>
    <col min="5376" max="5376" width="3.44140625" style="15" customWidth="1"/>
    <col min="5377" max="5377" width="13.21875" style="15" customWidth="1"/>
    <col min="5378" max="5378" width="3.21875" style="15" customWidth="1"/>
    <col min="5379" max="5379" width="10.21875" style="15" customWidth="1"/>
    <col min="5380" max="5380" width="13.44140625" style="15" customWidth="1"/>
    <col min="5381" max="5381" width="17.77734375" style="15" customWidth="1"/>
    <col min="5382" max="5382" width="19.5546875" style="15" customWidth="1"/>
    <col min="5383" max="5383" width="19.44140625" style="15" customWidth="1"/>
    <col min="5384" max="5384" width="19.77734375" style="15" customWidth="1"/>
    <col min="5385" max="5385" width="16" style="15" customWidth="1"/>
    <col min="5386" max="5614" width="8.77734375" style="15"/>
    <col min="5615" max="5615" width="14.109375" style="15" bestFit="1" customWidth="1"/>
    <col min="5616" max="5616" width="26.33203125" style="15" customWidth="1"/>
    <col min="5617" max="5617" width="14.21875" style="15" bestFit="1" customWidth="1"/>
    <col min="5618" max="5618" width="14.21875" style="15" customWidth="1"/>
    <col min="5619" max="5620" width="13" style="15" customWidth="1"/>
    <col min="5621" max="5621" width="11.44140625" style="15" customWidth="1"/>
    <col min="5622" max="5622" width="11.21875" style="15" customWidth="1"/>
    <col min="5623" max="5623" width="11.77734375" style="15" customWidth="1"/>
    <col min="5624" max="5624" width="13.21875" style="15" customWidth="1"/>
    <col min="5625" max="5625" width="14.21875" style="15" customWidth="1"/>
    <col min="5626" max="5631" width="11.77734375" style="15" customWidth="1"/>
    <col min="5632" max="5632" width="3.44140625" style="15" customWidth="1"/>
    <col min="5633" max="5633" width="13.21875" style="15" customWidth="1"/>
    <col min="5634" max="5634" width="3.21875" style="15" customWidth="1"/>
    <col min="5635" max="5635" width="10.21875" style="15" customWidth="1"/>
    <col min="5636" max="5636" width="13.44140625" style="15" customWidth="1"/>
    <col min="5637" max="5637" width="17.77734375" style="15" customWidth="1"/>
    <col min="5638" max="5638" width="19.5546875" style="15" customWidth="1"/>
    <col min="5639" max="5639" width="19.44140625" style="15" customWidth="1"/>
    <col min="5640" max="5640" width="19.77734375" style="15" customWidth="1"/>
    <col min="5641" max="5641" width="16" style="15" customWidth="1"/>
    <col min="5642" max="5870" width="8.77734375" style="15"/>
    <col min="5871" max="5871" width="14.109375" style="15" bestFit="1" customWidth="1"/>
    <col min="5872" max="5872" width="26.33203125" style="15" customWidth="1"/>
    <col min="5873" max="5873" width="14.21875" style="15" bestFit="1" customWidth="1"/>
    <col min="5874" max="5874" width="14.21875" style="15" customWidth="1"/>
    <col min="5875" max="5876" width="13" style="15" customWidth="1"/>
    <col min="5877" max="5877" width="11.44140625" style="15" customWidth="1"/>
    <col min="5878" max="5878" width="11.21875" style="15" customWidth="1"/>
    <col min="5879" max="5879" width="11.77734375" style="15" customWidth="1"/>
    <col min="5880" max="5880" width="13.21875" style="15" customWidth="1"/>
    <col min="5881" max="5881" width="14.21875" style="15" customWidth="1"/>
    <col min="5882" max="5887" width="11.77734375" style="15" customWidth="1"/>
    <col min="5888" max="5888" width="3.44140625" style="15" customWidth="1"/>
    <col min="5889" max="5889" width="13.21875" style="15" customWidth="1"/>
    <col min="5890" max="5890" width="3.21875" style="15" customWidth="1"/>
    <col min="5891" max="5891" width="10.21875" style="15" customWidth="1"/>
    <col min="5892" max="5892" width="13.44140625" style="15" customWidth="1"/>
    <col min="5893" max="5893" width="17.77734375" style="15" customWidth="1"/>
    <col min="5894" max="5894" width="19.5546875" style="15" customWidth="1"/>
    <col min="5895" max="5895" width="19.44140625" style="15" customWidth="1"/>
    <col min="5896" max="5896" width="19.77734375" style="15" customWidth="1"/>
    <col min="5897" max="5897" width="16" style="15" customWidth="1"/>
    <col min="5898" max="6126" width="8.77734375" style="15"/>
    <col min="6127" max="6127" width="14.109375" style="15" bestFit="1" customWidth="1"/>
    <col min="6128" max="6128" width="26.33203125" style="15" customWidth="1"/>
    <col min="6129" max="6129" width="14.21875" style="15" bestFit="1" customWidth="1"/>
    <col min="6130" max="6130" width="14.21875" style="15" customWidth="1"/>
    <col min="6131" max="6132" width="13" style="15" customWidth="1"/>
    <col min="6133" max="6133" width="11.44140625" style="15" customWidth="1"/>
    <col min="6134" max="6134" width="11.21875" style="15" customWidth="1"/>
    <col min="6135" max="6135" width="11.77734375" style="15" customWidth="1"/>
    <col min="6136" max="6136" width="13.21875" style="15" customWidth="1"/>
    <col min="6137" max="6137" width="14.21875" style="15" customWidth="1"/>
    <col min="6138" max="6143" width="11.77734375" style="15" customWidth="1"/>
    <col min="6144" max="6144" width="3.44140625" style="15" customWidth="1"/>
    <col min="6145" max="6145" width="13.21875" style="15" customWidth="1"/>
    <col min="6146" max="6146" width="3.21875" style="15" customWidth="1"/>
    <col min="6147" max="6147" width="10.21875" style="15" customWidth="1"/>
    <col min="6148" max="6148" width="13.44140625" style="15" customWidth="1"/>
    <col min="6149" max="6149" width="17.77734375" style="15" customWidth="1"/>
    <col min="6150" max="6150" width="19.5546875" style="15" customWidth="1"/>
    <col min="6151" max="6151" width="19.44140625" style="15" customWidth="1"/>
    <col min="6152" max="6152" width="19.77734375" style="15" customWidth="1"/>
    <col min="6153" max="6153" width="16" style="15" customWidth="1"/>
    <col min="6154" max="6382" width="8.77734375" style="15"/>
    <col min="6383" max="6383" width="14.109375" style="15" bestFit="1" customWidth="1"/>
    <col min="6384" max="6384" width="26.33203125" style="15" customWidth="1"/>
    <col min="6385" max="6385" width="14.21875" style="15" bestFit="1" customWidth="1"/>
    <col min="6386" max="6386" width="14.21875" style="15" customWidth="1"/>
    <col min="6387" max="6388" width="13" style="15" customWidth="1"/>
    <col min="6389" max="6389" width="11.44140625" style="15" customWidth="1"/>
    <col min="6390" max="6390" width="11.21875" style="15" customWidth="1"/>
    <col min="6391" max="6391" width="11.77734375" style="15" customWidth="1"/>
    <col min="6392" max="6392" width="13.21875" style="15" customWidth="1"/>
    <col min="6393" max="6393" width="14.21875" style="15" customWidth="1"/>
    <col min="6394" max="6399" width="11.77734375" style="15" customWidth="1"/>
    <col min="6400" max="6400" width="3.44140625" style="15" customWidth="1"/>
    <col min="6401" max="6401" width="13.21875" style="15" customWidth="1"/>
    <col min="6402" max="6402" width="3.21875" style="15" customWidth="1"/>
    <col min="6403" max="6403" width="10.21875" style="15" customWidth="1"/>
    <col min="6404" max="6404" width="13.44140625" style="15" customWidth="1"/>
    <col min="6405" max="6405" width="17.77734375" style="15" customWidth="1"/>
    <col min="6406" max="6406" width="19.5546875" style="15" customWidth="1"/>
    <col min="6407" max="6407" width="19.44140625" style="15" customWidth="1"/>
    <col min="6408" max="6408" width="19.77734375" style="15" customWidth="1"/>
    <col min="6409" max="6409" width="16" style="15" customWidth="1"/>
    <col min="6410" max="6638" width="8.77734375" style="15"/>
    <col min="6639" max="6639" width="14.109375" style="15" bestFit="1" customWidth="1"/>
    <col min="6640" max="6640" width="26.33203125" style="15" customWidth="1"/>
    <col min="6641" max="6641" width="14.21875" style="15" bestFit="1" customWidth="1"/>
    <col min="6642" max="6642" width="14.21875" style="15" customWidth="1"/>
    <col min="6643" max="6644" width="13" style="15" customWidth="1"/>
    <col min="6645" max="6645" width="11.44140625" style="15" customWidth="1"/>
    <col min="6646" max="6646" width="11.21875" style="15" customWidth="1"/>
    <col min="6647" max="6647" width="11.77734375" style="15" customWidth="1"/>
    <col min="6648" max="6648" width="13.21875" style="15" customWidth="1"/>
    <col min="6649" max="6649" width="14.21875" style="15" customWidth="1"/>
    <col min="6650" max="6655" width="11.77734375" style="15" customWidth="1"/>
    <col min="6656" max="6656" width="3.44140625" style="15" customWidth="1"/>
    <col min="6657" max="6657" width="13.21875" style="15" customWidth="1"/>
    <col min="6658" max="6658" width="3.21875" style="15" customWidth="1"/>
    <col min="6659" max="6659" width="10.21875" style="15" customWidth="1"/>
    <col min="6660" max="6660" width="13.44140625" style="15" customWidth="1"/>
    <col min="6661" max="6661" width="17.77734375" style="15" customWidth="1"/>
    <col min="6662" max="6662" width="19.5546875" style="15" customWidth="1"/>
    <col min="6663" max="6663" width="19.44140625" style="15" customWidth="1"/>
    <col min="6664" max="6664" width="19.77734375" style="15" customWidth="1"/>
    <col min="6665" max="6665" width="16" style="15" customWidth="1"/>
    <col min="6666" max="6894" width="8.77734375" style="15"/>
    <col min="6895" max="6895" width="14.109375" style="15" bestFit="1" customWidth="1"/>
    <col min="6896" max="6896" width="26.33203125" style="15" customWidth="1"/>
    <col min="6897" max="6897" width="14.21875" style="15" bestFit="1" customWidth="1"/>
    <col min="6898" max="6898" width="14.21875" style="15" customWidth="1"/>
    <col min="6899" max="6900" width="13" style="15" customWidth="1"/>
    <col min="6901" max="6901" width="11.44140625" style="15" customWidth="1"/>
    <col min="6902" max="6902" width="11.21875" style="15" customWidth="1"/>
    <col min="6903" max="6903" width="11.77734375" style="15" customWidth="1"/>
    <col min="6904" max="6904" width="13.21875" style="15" customWidth="1"/>
    <col min="6905" max="6905" width="14.21875" style="15" customWidth="1"/>
    <col min="6906" max="6911" width="11.77734375" style="15" customWidth="1"/>
    <col min="6912" max="6912" width="3.44140625" style="15" customWidth="1"/>
    <col min="6913" max="6913" width="13.21875" style="15" customWidth="1"/>
    <col min="6914" max="6914" width="3.21875" style="15" customWidth="1"/>
    <col min="6915" max="6915" width="10.21875" style="15" customWidth="1"/>
    <col min="6916" max="6916" width="13.44140625" style="15" customWidth="1"/>
    <col min="6917" max="6917" width="17.77734375" style="15" customWidth="1"/>
    <col min="6918" max="6918" width="19.5546875" style="15" customWidth="1"/>
    <col min="6919" max="6919" width="19.44140625" style="15" customWidth="1"/>
    <col min="6920" max="6920" width="19.77734375" style="15" customWidth="1"/>
    <col min="6921" max="6921" width="16" style="15" customWidth="1"/>
    <col min="6922" max="7150" width="8.77734375" style="15"/>
    <col min="7151" max="7151" width="14.109375" style="15" bestFit="1" customWidth="1"/>
    <col min="7152" max="7152" width="26.33203125" style="15" customWidth="1"/>
    <col min="7153" max="7153" width="14.21875" style="15" bestFit="1" customWidth="1"/>
    <col min="7154" max="7154" width="14.21875" style="15" customWidth="1"/>
    <col min="7155" max="7156" width="13" style="15" customWidth="1"/>
    <col min="7157" max="7157" width="11.44140625" style="15" customWidth="1"/>
    <col min="7158" max="7158" width="11.21875" style="15" customWidth="1"/>
    <col min="7159" max="7159" width="11.77734375" style="15" customWidth="1"/>
    <col min="7160" max="7160" width="13.21875" style="15" customWidth="1"/>
    <col min="7161" max="7161" width="14.21875" style="15" customWidth="1"/>
    <col min="7162" max="7167" width="11.77734375" style="15" customWidth="1"/>
    <col min="7168" max="7168" width="3.44140625" style="15" customWidth="1"/>
    <col min="7169" max="7169" width="13.21875" style="15" customWidth="1"/>
    <col min="7170" max="7170" width="3.21875" style="15" customWidth="1"/>
    <col min="7171" max="7171" width="10.21875" style="15" customWidth="1"/>
    <col min="7172" max="7172" width="13.44140625" style="15" customWidth="1"/>
    <col min="7173" max="7173" width="17.77734375" style="15" customWidth="1"/>
    <col min="7174" max="7174" width="19.5546875" style="15" customWidth="1"/>
    <col min="7175" max="7175" width="19.44140625" style="15" customWidth="1"/>
    <col min="7176" max="7176" width="19.77734375" style="15" customWidth="1"/>
    <col min="7177" max="7177" width="16" style="15" customWidth="1"/>
    <col min="7178" max="7406" width="8.77734375" style="15"/>
    <col min="7407" max="7407" width="14.109375" style="15" bestFit="1" customWidth="1"/>
    <col min="7408" max="7408" width="26.33203125" style="15" customWidth="1"/>
    <col min="7409" max="7409" width="14.21875" style="15" bestFit="1" customWidth="1"/>
    <col min="7410" max="7410" width="14.21875" style="15" customWidth="1"/>
    <col min="7411" max="7412" width="13" style="15" customWidth="1"/>
    <col min="7413" max="7413" width="11.44140625" style="15" customWidth="1"/>
    <col min="7414" max="7414" width="11.21875" style="15" customWidth="1"/>
    <col min="7415" max="7415" width="11.77734375" style="15" customWidth="1"/>
    <col min="7416" max="7416" width="13.21875" style="15" customWidth="1"/>
    <col min="7417" max="7417" width="14.21875" style="15" customWidth="1"/>
    <col min="7418" max="7423" width="11.77734375" style="15" customWidth="1"/>
    <col min="7424" max="7424" width="3.44140625" style="15" customWidth="1"/>
    <col min="7425" max="7425" width="13.21875" style="15" customWidth="1"/>
    <col min="7426" max="7426" width="3.21875" style="15" customWidth="1"/>
    <col min="7427" max="7427" width="10.21875" style="15" customWidth="1"/>
    <col min="7428" max="7428" width="13.44140625" style="15" customWidth="1"/>
    <col min="7429" max="7429" width="17.77734375" style="15" customWidth="1"/>
    <col min="7430" max="7430" width="19.5546875" style="15" customWidth="1"/>
    <col min="7431" max="7431" width="19.44140625" style="15" customWidth="1"/>
    <col min="7432" max="7432" width="19.77734375" style="15" customWidth="1"/>
    <col min="7433" max="7433" width="16" style="15" customWidth="1"/>
    <col min="7434" max="7662" width="8.77734375" style="15"/>
    <col min="7663" max="7663" width="14.109375" style="15" bestFit="1" customWidth="1"/>
    <col min="7664" max="7664" width="26.33203125" style="15" customWidth="1"/>
    <col min="7665" max="7665" width="14.21875" style="15" bestFit="1" customWidth="1"/>
    <col min="7666" max="7666" width="14.21875" style="15" customWidth="1"/>
    <col min="7667" max="7668" width="13" style="15" customWidth="1"/>
    <col min="7669" max="7669" width="11.44140625" style="15" customWidth="1"/>
    <col min="7670" max="7670" width="11.21875" style="15" customWidth="1"/>
    <col min="7671" max="7671" width="11.77734375" style="15" customWidth="1"/>
    <col min="7672" max="7672" width="13.21875" style="15" customWidth="1"/>
    <col min="7673" max="7673" width="14.21875" style="15" customWidth="1"/>
    <col min="7674" max="7679" width="11.77734375" style="15" customWidth="1"/>
    <col min="7680" max="7680" width="3.44140625" style="15" customWidth="1"/>
    <col min="7681" max="7681" width="13.21875" style="15" customWidth="1"/>
    <col min="7682" max="7682" width="3.21875" style="15" customWidth="1"/>
    <col min="7683" max="7683" width="10.21875" style="15" customWidth="1"/>
    <col min="7684" max="7684" width="13.44140625" style="15" customWidth="1"/>
    <col min="7685" max="7685" width="17.77734375" style="15" customWidth="1"/>
    <col min="7686" max="7686" width="19.5546875" style="15" customWidth="1"/>
    <col min="7687" max="7687" width="19.44140625" style="15" customWidth="1"/>
    <col min="7688" max="7688" width="19.77734375" style="15" customWidth="1"/>
    <col min="7689" max="7689" width="16" style="15" customWidth="1"/>
    <col min="7690" max="7918" width="8.77734375" style="15"/>
    <col min="7919" max="7919" width="14.109375" style="15" bestFit="1" customWidth="1"/>
    <col min="7920" max="7920" width="26.33203125" style="15" customWidth="1"/>
    <col min="7921" max="7921" width="14.21875" style="15" bestFit="1" customWidth="1"/>
    <col min="7922" max="7922" width="14.21875" style="15" customWidth="1"/>
    <col min="7923" max="7924" width="13" style="15" customWidth="1"/>
    <col min="7925" max="7925" width="11.44140625" style="15" customWidth="1"/>
    <col min="7926" max="7926" width="11.21875" style="15" customWidth="1"/>
    <col min="7927" max="7927" width="11.77734375" style="15" customWidth="1"/>
    <col min="7928" max="7928" width="13.21875" style="15" customWidth="1"/>
    <col min="7929" max="7929" width="14.21875" style="15" customWidth="1"/>
    <col min="7930" max="7935" width="11.77734375" style="15" customWidth="1"/>
    <col min="7936" max="7936" width="3.44140625" style="15" customWidth="1"/>
    <col min="7937" max="7937" width="13.21875" style="15" customWidth="1"/>
    <col min="7938" max="7938" width="3.21875" style="15" customWidth="1"/>
    <col min="7939" max="7939" width="10.21875" style="15" customWidth="1"/>
    <col min="7940" max="7940" width="13.44140625" style="15" customWidth="1"/>
    <col min="7941" max="7941" width="17.77734375" style="15" customWidth="1"/>
    <col min="7942" max="7942" width="19.5546875" style="15" customWidth="1"/>
    <col min="7943" max="7943" width="19.44140625" style="15" customWidth="1"/>
    <col min="7944" max="7944" width="19.77734375" style="15" customWidth="1"/>
    <col min="7945" max="7945" width="16" style="15" customWidth="1"/>
    <col min="7946" max="8174" width="8.77734375" style="15"/>
    <col min="8175" max="8175" width="14.109375" style="15" bestFit="1" customWidth="1"/>
    <col min="8176" max="8176" width="26.33203125" style="15" customWidth="1"/>
    <col min="8177" max="8177" width="14.21875" style="15" bestFit="1" customWidth="1"/>
    <col min="8178" max="8178" width="14.21875" style="15" customWidth="1"/>
    <col min="8179" max="8180" width="13" style="15" customWidth="1"/>
    <col min="8181" max="8181" width="11.44140625" style="15" customWidth="1"/>
    <col min="8182" max="8182" width="11.21875" style="15" customWidth="1"/>
    <col min="8183" max="8183" width="11.77734375" style="15" customWidth="1"/>
    <col min="8184" max="8184" width="13.21875" style="15" customWidth="1"/>
    <col min="8185" max="8185" width="14.21875" style="15" customWidth="1"/>
    <col min="8186" max="8191" width="11.77734375" style="15" customWidth="1"/>
    <col min="8192" max="8192" width="3.44140625" style="15" customWidth="1"/>
    <col min="8193" max="8193" width="13.21875" style="15" customWidth="1"/>
    <col min="8194" max="8194" width="3.21875" style="15" customWidth="1"/>
    <col min="8195" max="8195" width="10.21875" style="15" customWidth="1"/>
    <col min="8196" max="8196" width="13.44140625" style="15" customWidth="1"/>
    <col min="8197" max="8197" width="17.77734375" style="15" customWidth="1"/>
    <col min="8198" max="8198" width="19.5546875" style="15" customWidth="1"/>
    <col min="8199" max="8199" width="19.44140625" style="15" customWidth="1"/>
    <col min="8200" max="8200" width="19.77734375" style="15" customWidth="1"/>
    <col min="8201" max="8201" width="16" style="15" customWidth="1"/>
    <col min="8202" max="8430" width="8.77734375" style="15"/>
    <col min="8431" max="8431" width="14.109375" style="15" bestFit="1" customWidth="1"/>
    <col min="8432" max="8432" width="26.33203125" style="15" customWidth="1"/>
    <col min="8433" max="8433" width="14.21875" style="15" bestFit="1" customWidth="1"/>
    <col min="8434" max="8434" width="14.21875" style="15" customWidth="1"/>
    <col min="8435" max="8436" width="13" style="15" customWidth="1"/>
    <col min="8437" max="8437" width="11.44140625" style="15" customWidth="1"/>
    <col min="8438" max="8438" width="11.21875" style="15" customWidth="1"/>
    <col min="8439" max="8439" width="11.77734375" style="15" customWidth="1"/>
    <col min="8440" max="8440" width="13.21875" style="15" customWidth="1"/>
    <col min="8441" max="8441" width="14.21875" style="15" customWidth="1"/>
    <col min="8442" max="8447" width="11.77734375" style="15" customWidth="1"/>
    <col min="8448" max="8448" width="3.44140625" style="15" customWidth="1"/>
    <col min="8449" max="8449" width="13.21875" style="15" customWidth="1"/>
    <col min="8450" max="8450" width="3.21875" style="15" customWidth="1"/>
    <col min="8451" max="8451" width="10.21875" style="15" customWidth="1"/>
    <col min="8452" max="8452" width="13.44140625" style="15" customWidth="1"/>
    <col min="8453" max="8453" width="17.77734375" style="15" customWidth="1"/>
    <col min="8454" max="8454" width="19.5546875" style="15" customWidth="1"/>
    <col min="8455" max="8455" width="19.44140625" style="15" customWidth="1"/>
    <col min="8456" max="8456" width="19.77734375" style="15" customWidth="1"/>
    <col min="8457" max="8457" width="16" style="15" customWidth="1"/>
    <col min="8458" max="8686" width="8.77734375" style="15"/>
    <col min="8687" max="8687" width="14.109375" style="15" bestFit="1" customWidth="1"/>
    <col min="8688" max="8688" width="26.33203125" style="15" customWidth="1"/>
    <col min="8689" max="8689" width="14.21875" style="15" bestFit="1" customWidth="1"/>
    <col min="8690" max="8690" width="14.21875" style="15" customWidth="1"/>
    <col min="8691" max="8692" width="13" style="15" customWidth="1"/>
    <col min="8693" max="8693" width="11.44140625" style="15" customWidth="1"/>
    <col min="8694" max="8694" width="11.21875" style="15" customWidth="1"/>
    <col min="8695" max="8695" width="11.77734375" style="15" customWidth="1"/>
    <col min="8696" max="8696" width="13.21875" style="15" customWidth="1"/>
    <col min="8697" max="8697" width="14.21875" style="15" customWidth="1"/>
    <col min="8698" max="8703" width="11.77734375" style="15" customWidth="1"/>
    <col min="8704" max="8704" width="3.44140625" style="15" customWidth="1"/>
    <col min="8705" max="8705" width="13.21875" style="15" customWidth="1"/>
    <col min="8706" max="8706" width="3.21875" style="15" customWidth="1"/>
    <col min="8707" max="8707" width="10.21875" style="15" customWidth="1"/>
    <col min="8708" max="8708" width="13.44140625" style="15" customWidth="1"/>
    <col min="8709" max="8709" width="17.77734375" style="15" customWidth="1"/>
    <col min="8710" max="8710" width="19.5546875" style="15" customWidth="1"/>
    <col min="8711" max="8711" width="19.44140625" style="15" customWidth="1"/>
    <col min="8712" max="8712" width="19.77734375" style="15" customWidth="1"/>
    <col min="8713" max="8713" width="16" style="15" customWidth="1"/>
    <col min="8714" max="8942" width="8.77734375" style="15"/>
    <col min="8943" max="8943" width="14.109375" style="15" bestFit="1" customWidth="1"/>
    <col min="8944" max="8944" width="26.33203125" style="15" customWidth="1"/>
    <col min="8945" max="8945" width="14.21875" style="15" bestFit="1" customWidth="1"/>
    <col min="8946" max="8946" width="14.21875" style="15" customWidth="1"/>
    <col min="8947" max="8948" width="13" style="15" customWidth="1"/>
    <col min="8949" max="8949" width="11.44140625" style="15" customWidth="1"/>
    <col min="8950" max="8950" width="11.21875" style="15" customWidth="1"/>
    <col min="8951" max="8951" width="11.77734375" style="15" customWidth="1"/>
    <col min="8952" max="8952" width="13.21875" style="15" customWidth="1"/>
    <col min="8953" max="8953" width="14.21875" style="15" customWidth="1"/>
    <col min="8954" max="8959" width="11.77734375" style="15" customWidth="1"/>
    <col min="8960" max="8960" width="3.44140625" style="15" customWidth="1"/>
    <col min="8961" max="8961" width="13.21875" style="15" customWidth="1"/>
    <col min="8962" max="8962" width="3.21875" style="15" customWidth="1"/>
    <col min="8963" max="8963" width="10.21875" style="15" customWidth="1"/>
    <col min="8964" max="8964" width="13.44140625" style="15" customWidth="1"/>
    <col min="8965" max="8965" width="17.77734375" style="15" customWidth="1"/>
    <col min="8966" max="8966" width="19.5546875" style="15" customWidth="1"/>
    <col min="8967" max="8967" width="19.44140625" style="15" customWidth="1"/>
    <col min="8968" max="8968" width="19.77734375" style="15" customWidth="1"/>
    <col min="8969" max="8969" width="16" style="15" customWidth="1"/>
    <col min="8970" max="9198" width="8.77734375" style="15"/>
    <col min="9199" max="9199" width="14.109375" style="15" bestFit="1" customWidth="1"/>
    <col min="9200" max="9200" width="26.33203125" style="15" customWidth="1"/>
    <col min="9201" max="9201" width="14.21875" style="15" bestFit="1" customWidth="1"/>
    <col min="9202" max="9202" width="14.21875" style="15" customWidth="1"/>
    <col min="9203" max="9204" width="13" style="15" customWidth="1"/>
    <col min="9205" max="9205" width="11.44140625" style="15" customWidth="1"/>
    <col min="9206" max="9206" width="11.21875" style="15" customWidth="1"/>
    <col min="9207" max="9207" width="11.77734375" style="15" customWidth="1"/>
    <col min="9208" max="9208" width="13.21875" style="15" customWidth="1"/>
    <col min="9209" max="9209" width="14.21875" style="15" customWidth="1"/>
    <col min="9210" max="9215" width="11.77734375" style="15" customWidth="1"/>
    <col min="9216" max="9216" width="3.44140625" style="15" customWidth="1"/>
    <col min="9217" max="9217" width="13.21875" style="15" customWidth="1"/>
    <col min="9218" max="9218" width="3.21875" style="15" customWidth="1"/>
    <col min="9219" max="9219" width="10.21875" style="15" customWidth="1"/>
    <col min="9220" max="9220" width="13.44140625" style="15" customWidth="1"/>
    <col min="9221" max="9221" width="17.77734375" style="15" customWidth="1"/>
    <col min="9222" max="9222" width="19.5546875" style="15" customWidth="1"/>
    <col min="9223" max="9223" width="19.44140625" style="15" customWidth="1"/>
    <col min="9224" max="9224" width="19.77734375" style="15" customWidth="1"/>
    <col min="9225" max="9225" width="16" style="15" customWidth="1"/>
    <col min="9226" max="9454" width="8.77734375" style="15"/>
    <col min="9455" max="9455" width="14.109375" style="15" bestFit="1" customWidth="1"/>
    <col min="9456" max="9456" width="26.33203125" style="15" customWidth="1"/>
    <col min="9457" max="9457" width="14.21875" style="15" bestFit="1" customWidth="1"/>
    <col min="9458" max="9458" width="14.21875" style="15" customWidth="1"/>
    <col min="9459" max="9460" width="13" style="15" customWidth="1"/>
    <col min="9461" max="9461" width="11.44140625" style="15" customWidth="1"/>
    <col min="9462" max="9462" width="11.21875" style="15" customWidth="1"/>
    <col min="9463" max="9463" width="11.77734375" style="15" customWidth="1"/>
    <col min="9464" max="9464" width="13.21875" style="15" customWidth="1"/>
    <col min="9465" max="9465" width="14.21875" style="15" customWidth="1"/>
    <col min="9466" max="9471" width="11.77734375" style="15" customWidth="1"/>
    <col min="9472" max="9472" width="3.44140625" style="15" customWidth="1"/>
    <col min="9473" max="9473" width="13.21875" style="15" customWidth="1"/>
    <col min="9474" max="9474" width="3.21875" style="15" customWidth="1"/>
    <col min="9475" max="9475" width="10.21875" style="15" customWidth="1"/>
    <col min="9476" max="9476" width="13.44140625" style="15" customWidth="1"/>
    <col min="9477" max="9477" width="17.77734375" style="15" customWidth="1"/>
    <col min="9478" max="9478" width="19.5546875" style="15" customWidth="1"/>
    <col min="9479" max="9479" width="19.44140625" style="15" customWidth="1"/>
    <col min="9480" max="9480" width="19.77734375" style="15" customWidth="1"/>
    <col min="9481" max="9481" width="16" style="15" customWidth="1"/>
    <col min="9482" max="9710" width="8.77734375" style="15"/>
    <col min="9711" max="9711" width="14.109375" style="15" bestFit="1" customWidth="1"/>
    <col min="9712" max="9712" width="26.33203125" style="15" customWidth="1"/>
    <col min="9713" max="9713" width="14.21875" style="15" bestFit="1" customWidth="1"/>
    <col min="9714" max="9714" width="14.21875" style="15" customWidth="1"/>
    <col min="9715" max="9716" width="13" style="15" customWidth="1"/>
    <col min="9717" max="9717" width="11.44140625" style="15" customWidth="1"/>
    <col min="9718" max="9718" width="11.21875" style="15" customWidth="1"/>
    <col min="9719" max="9719" width="11.77734375" style="15" customWidth="1"/>
    <col min="9720" max="9720" width="13.21875" style="15" customWidth="1"/>
    <col min="9721" max="9721" width="14.21875" style="15" customWidth="1"/>
    <col min="9722" max="9727" width="11.77734375" style="15" customWidth="1"/>
    <col min="9728" max="9728" width="3.44140625" style="15" customWidth="1"/>
    <col min="9729" max="9729" width="13.21875" style="15" customWidth="1"/>
    <col min="9730" max="9730" width="3.21875" style="15" customWidth="1"/>
    <col min="9731" max="9731" width="10.21875" style="15" customWidth="1"/>
    <col min="9732" max="9732" width="13.44140625" style="15" customWidth="1"/>
    <col min="9733" max="9733" width="17.77734375" style="15" customWidth="1"/>
    <col min="9734" max="9734" width="19.5546875" style="15" customWidth="1"/>
    <col min="9735" max="9735" width="19.44140625" style="15" customWidth="1"/>
    <col min="9736" max="9736" width="19.77734375" style="15" customWidth="1"/>
    <col min="9737" max="9737" width="16" style="15" customWidth="1"/>
    <col min="9738" max="9966" width="8.77734375" style="15"/>
    <col min="9967" max="9967" width="14.109375" style="15" bestFit="1" customWidth="1"/>
    <col min="9968" max="9968" width="26.33203125" style="15" customWidth="1"/>
    <col min="9969" max="9969" width="14.21875" style="15" bestFit="1" customWidth="1"/>
    <col min="9970" max="9970" width="14.21875" style="15" customWidth="1"/>
    <col min="9971" max="9972" width="13" style="15" customWidth="1"/>
    <col min="9973" max="9973" width="11.44140625" style="15" customWidth="1"/>
    <col min="9974" max="9974" width="11.21875" style="15" customWidth="1"/>
    <col min="9975" max="9975" width="11.77734375" style="15" customWidth="1"/>
    <col min="9976" max="9976" width="13.21875" style="15" customWidth="1"/>
    <col min="9977" max="9977" width="14.21875" style="15" customWidth="1"/>
    <col min="9978" max="9983" width="11.77734375" style="15" customWidth="1"/>
    <col min="9984" max="9984" width="3.44140625" style="15" customWidth="1"/>
    <col min="9985" max="9985" width="13.21875" style="15" customWidth="1"/>
    <col min="9986" max="9986" width="3.21875" style="15" customWidth="1"/>
    <col min="9987" max="9987" width="10.21875" style="15" customWidth="1"/>
    <col min="9988" max="9988" width="13.44140625" style="15" customWidth="1"/>
    <col min="9989" max="9989" width="17.77734375" style="15" customWidth="1"/>
    <col min="9990" max="9990" width="19.5546875" style="15" customWidth="1"/>
    <col min="9991" max="9991" width="19.44140625" style="15" customWidth="1"/>
    <col min="9992" max="9992" width="19.77734375" style="15" customWidth="1"/>
    <col min="9993" max="9993" width="16" style="15" customWidth="1"/>
    <col min="9994" max="10222" width="8.77734375" style="15"/>
    <col min="10223" max="10223" width="14.109375" style="15" bestFit="1" customWidth="1"/>
    <col min="10224" max="10224" width="26.33203125" style="15" customWidth="1"/>
    <col min="10225" max="10225" width="14.21875" style="15" bestFit="1" customWidth="1"/>
    <col min="10226" max="10226" width="14.21875" style="15" customWidth="1"/>
    <col min="10227" max="10228" width="13" style="15" customWidth="1"/>
    <col min="10229" max="10229" width="11.44140625" style="15" customWidth="1"/>
    <col min="10230" max="10230" width="11.21875" style="15" customWidth="1"/>
    <col min="10231" max="10231" width="11.77734375" style="15" customWidth="1"/>
    <col min="10232" max="10232" width="13.21875" style="15" customWidth="1"/>
    <col min="10233" max="10233" width="14.21875" style="15" customWidth="1"/>
    <col min="10234" max="10239" width="11.77734375" style="15" customWidth="1"/>
    <col min="10240" max="10240" width="3.44140625" style="15" customWidth="1"/>
    <col min="10241" max="10241" width="13.21875" style="15" customWidth="1"/>
    <col min="10242" max="10242" width="3.21875" style="15" customWidth="1"/>
    <col min="10243" max="10243" width="10.21875" style="15" customWidth="1"/>
    <col min="10244" max="10244" width="13.44140625" style="15" customWidth="1"/>
    <col min="10245" max="10245" width="17.77734375" style="15" customWidth="1"/>
    <col min="10246" max="10246" width="19.5546875" style="15" customWidth="1"/>
    <col min="10247" max="10247" width="19.44140625" style="15" customWidth="1"/>
    <col min="10248" max="10248" width="19.77734375" style="15" customWidth="1"/>
    <col min="10249" max="10249" width="16" style="15" customWidth="1"/>
    <col min="10250" max="10478" width="8.77734375" style="15"/>
    <col min="10479" max="10479" width="14.109375" style="15" bestFit="1" customWidth="1"/>
    <col min="10480" max="10480" width="26.33203125" style="15" customWidth="1"/>
    <col min="10481" max="10481" width="14.21875" style="15" bestFit="1" customWidth="1"/>
    <col min="10482" max="10482" width="14.21875" style="15" customWidth="1"/>
    <col min="10483" max="10484" width="13" style="15" customWidth="1"/>
    <col min="10485" max="10485" width="11.44140625" style="15" customWidth="1"/>
    <col min="10486" max="10486" width="11.21875" style="15" customWidth="1"/>
    <col min="10487" max="10487" width="11.77734375" style="15" customWidth="1"/>
    <col min="10488" max="10488" width="13.21875" style="15" customWidth="1"/>
    <col min="10489" max="10489" width="14.21875" style="15" customWidth="1"/>
    <col min="10490" max="10495" width="11.77734375" style="15" customWidth="1"/>
    <col min="10496" max="10496" width="3.44140625" style="15" customWidth="1"/>
    <col min="10497" max="10497" width="13.21875" style="15" customWidth="1"/>
    <col min="10498" max="10498" width="3.21875" style="15" customWidth="1"/>
    <col min="10499" max="10499" width="10.21875" style="15" customWidth="1"/>
    <col min="10500" max="10500" width="13.44140625" style="15" customWidth="1"/>
    <col min="10501" max="10501" width="17.77734375" style="15" customWidth="1"/>
    <col min="10502" max="10502" width="19.5546875" style="15" customWidth="1"/>
    <col min="10503" max="10503" width="19.44140625" style="15" customWidth="1"/>
    <col min="10504" max="10504" width="19.77734375" style="15" customWidth="1"/>
    <col min="10505" max="10505" width="16" style="15" customWidth="1"/>
    <col min="10506" max="10734" width="8.77734375" style="15"/>
    <col min="10735" max="10735" width="14.109375" style="15" bestFit="1" customWidth="1"/>
    <col min="10736" max="10736" width="26.33203125" style="15" customWidth="1"/>
    <col min="10737" max="10737" width="14.21875" style="15" bestFit="1" customWidth="1"/>
    <col min="10738" max="10738" width="14.21875" style="15" customWidth="1"/>
    <col min="10739" max="10740" width="13" style="15" customWidth="1"/>
    <col min="10741" max="10741" width="11.44140625" style="15" customWidth="1"/>
    <col min="10742" max="10742" width="11.21875" style="15" customWidth="1"/>
    <col min="10743" max="10743" width="11.77734375" style="15" customWidth="1"/>
    <col min="10744" max="10744" width="13.21875" style="15" customWidth="1"/>
    <col min="10745" max="10745" width="14.21875" style="15" customWidth="1"/>
    <col min="10746" max="10751" width="11.77734375" style="15" customWidth="1"/>
    <col min="10752" max="10752" width="3.44140625" style="15" customWidth="1"/>
    <col min="10753" max="10753" width="13.21875" style="15" customWidth="1"/>
    <col min="10754" max="10754" width="3.21875" style="15" customWidth="1"/>
    <col min="10755" max="10755" width="10.21875" style="15" customWidth="1"/>
    <col min="10756" max="10756" width="13.44140625" style="15" customWidth="1"/>
    <col min="10757" max="10757" width="17.77734375" style="15" customWidth="1"/>
    <col min="10758" max="10758" width="19.5546875" style="15" customWidth="1"/>
    <col min="10759" max="10759" width="19.44140625" style="15" customWidth="1"/>
    <col min="10760" max="10760" width="19.77734375" style="15" customWidth="1"/>
    <col min="10761" max="10761" width="16" style="15" customWidth="1"/>
    <col min="10762" max="10990" width="8.77734375" style="15"/>
    <col min="10991" max="10991" width="14.109375" style="15" bestFit="1" customWidth="1"/>
    <col min="10992" max="10992" width="26.33203125" style="15" customWidth="1"/>
    <col min="10993" max="10993" width="14.21875" style="15" bestFit="1" customWidth="1"/>
    <col min="10994" max="10994" width="14.21875" style="15" customWidth="1"/>
    <col min="10995" max="10996" width="13" style="15" customWidth="1"/>
    <col min="10997" max="10997" width="11.44140625" style="15" customWidth="1"/>
    <col min="10998" max="10998" width="11.21875" style="15" customWidth="1"/>
    <col min="10999" max="10999" width="11.77734375" style="15" customWidth="1"/>
    <col min="11000" max="11000" width="13.21875" style="15" customWidth="1"/>
    <col min="11001" max="11001" width="14.21875" style="15" customWidth="1"/>
    <col min="11002" max="11007" width="11.77734375" style="15" customWidth="1"/>
    <col min="11008" max="11008" width="3.44140625" style="15" customWidth="1"/>
    <col min="11009" max="11009" width="13.21875" style="15" customWidth="1"/>
    <col min="11010" max="11010" width="3.21875" style="15" customWidth="1"/>
    <col min="11011" max="11011" width="10.21875" style="15" customWidth="1"/>
    <col min="11012" max="11012" width="13.44140625" style="15" customWidth="1"/>
    <col min="11013" max="11013" width="17.77734375" style="15" customWidth="1"/>
    <col min="11014" max="11014" width="19.5546875" style="15" customWidth="1"/>
    <col min="11015" max="11015" width="19.44140625" style="15" customWidth="1"/>
    <col min="11016" max="11016" width="19.77734375" style="15" customWidth="1"/>
    <col min="11017" max="11017" width="16" style="15" customWidth="1"/>
    <col min="11018" max="11246" width="8.77734375" style="15"/>
    <col min="11247" max="11247" width="14.109375" style="15" bestFit="1" customWidth="1"/>
    <col min="11248" max="11248" width="26.33203125" style="15" customWidth="1"/>
    <col min="11249" max="11249" width="14.21875" style="15" bestFit="1" customWidth="1"/>
    <col min="11250" max="11250" width="14.21875" style="15" customWidth="1"/>
    <col min="11251" max="11252" width="13" style="15" customWidth="1"/>
    <col min="11253" max="11253" width="11.44140625" style="15" customWidth="1"/>
    <col min="11254" max="11254" width="11.21875" style="15" customWidth="1"/>
    <col min="11255" max="11255" width="11.77734375" style="15" customWidth="1"/>
    <col min="11256" max="11256" width="13.21875" style="15" customWidth="1"/>
    <col min="11257" max="11257" width="14.21875" style="15" customWidth="1"/>
    <col min="11258" max="11263" width="11.77734375" style="15" customWidth="1"/>
    <col min="11264" max="11264" width="3.44140625" style="15" customWidth="1"/>
    <col min="11265" max="11265" width="13.21875" style="15" customWidth="1"/>
    <col min="11266" max="11266" width="3.21875" style="15" customWidth="1"/>
    <col min="11267" max="11267" width="10.21875" style="15" customWidth="1"/>
    <col min="11268" max="11268" width="13.44140625" style="15" customWidth="1"/>
    <col min="11269" max="11269" width="17.77734375" style="15" customWidth="1"/>
    <col min="11270" max="11270" width="19.5546875" style="15" customWidth="1"/>
    <col min="11271" max="11271" width="19.44140625" style="15" customWidth="1"/>
    <col min="11272" max="11272" width="19.77734375" style="15" customWidth="1"/>
    <col min="11273" max="11273" width="16" style="15" customWidth="1"/>
    <col min="11274" max="11502" width="8.77734375" style="15"/>
    <col min="11503" max="11503" width="14.109375" style="15" bestFit="1" customWidth="1"/>
    <col min="11504" max="11504" width="26.33203125" style="15" customWidth="1"/>
    <col min="11505" max="11505" width="14.21875" style="15" bestFit="1" customWidth="1"/>
    <col min="11506" max="11506" width="14.21875" style="15" customWidth="1"/>
    <col min="11507" max="11508" width="13" style="15" customWidth="1"/>
    <col min="11509" max="11509" width="11.44140625" style="15" customWidth="1"/>
    <col min="11510" max="11510" width="11.21875" style="15" customWidth="1"/>
    <col min="11511" max="11511" width="11.77734375" style="15" customWidth="1"/>
    <col min="11512" max="11512" width="13.21875" style="15" customWidth="1"/>
    <col min="11513" max="11513" width="14.21875" style="15" customWidth="1"/>
    <col min="11514" max="11519" width="11.77734375" style="15" customWidth="1"/>
    <col min="11520" max="11520" width="3.44140625" style="15" customWidth="1"/>
    <col min="11521" max="11521" width="13.21875" style="15" customWidth="1"/>
    <col min="11522" max="11522" width="3.21875" style="15" customWidth="1"/>
    <col min="11523" max="11523" width="10.21875" style="15" customWidth="1"/>
    <col min="11524" max="11524" width="13.44140625" style="15" customWidth="1"/>
    <col min="11525" max="11525" width="17.77734375" style="15" customWidth="1"/>
    <col min="11526" max="11526" width="19.5546875" style="15" customWidth="1"/>
    <col min="11527" max="11527" width="19.44140625" style="15" customWidth="1"/>
    <col min="11528" max="11528" width="19.77734375" style="15" customWidth="1"/>
    <col min="11529" max="11529" width="16" style="15" customWidth="1"/>
    <col min="11530" max="11758" width="8.77734375" style="15"/>
    <col min="11759" max="11759" width="14.109375" style="15" bestFit="1" customWidth="1"/>
    <col min="11760" max="11760" width="26.33203125" style="15" customWidth="1"/>
    <col min="11761" max="11761" width="14.21875" style="15" bestFit="1" customWidth="1"/>
    <col min="11762" max="11762" width="14.21875" style="15" customWidth="1"/>
    <col min="11763" max="11764" width="13" style="15" customWidth="1"/>
    <col min="11765" max="11765" width="11.44140625" style="15" customWidth="1"/>
    <col min="11766" max="11766" width="11.21875" style="15" customWidth="1"/>
    <col min="11767" max="11767" width="11.77734375" style="15" customWidth="1"/>
    <col min="11768" max="11768" width="13.21875" style="15" customWidth="1"/>
    <col min="11769" max="11769" width="14.21875" style="15" customWidth="1"/>
    <col min="11770" max="11775" width="11.77734375" style="15" customWidth="1"/>
    <col min="11776" max="11776" width="3.44140625" style="15" customWidth="1"/>
    <col min="11777" max="11777" width="13.21875" style="15" customWidth="1"/>
    <col min="11778" max="11778" width="3.21875" style="15" customWidth="1"/>
    <col min="11779" max="11779" width="10.21875" style="15" customWidth="1"/>
    <col min="11780" max="11780" width="13.44140625" style="15" customWidth="1"/>
    <col min="11781" max="11781" width="17.77734375" style="15" customWidth="1"/>
    <col min="11782" max="11782" width="19.5546875" style="15" customWidth="1"/>
    <col min="11783" max="11783" width="19.44140625" style="15" customWidth="1"/>
    <col min="11784" max="11784" width="19.77734375" style="15" customWidth="1"/>
    <col min="11785" max="11785" width="16" style="15" customWidth="1"/>
    <col min="11786" max="12014" width="8.77734375" style="15"/>
    <col min="12015" max="12015" width="14.109375" style="15" bestFit="1" customWidth="1"/>
    <col min="12016" max="12016" width="26.33203125" style="15" customWidth="1"/>
    <col min="12017" max="12017" width="14.21875" style="15" bestFit="1" customWidth="1"/>
    <col min="12018" max="12018" width="14.21875" style="15" customWidth="1"/>
    <col min="12019" max="12020" width="13" style="15" customWidth="1"/>
    <col min="12021" max="12021" width="11.44140625" style="15" customWidth="1"/>
    <col min="12022" max="12022" width="11.21875" style="15" customWidth="1"/>
    <col min="12023" max="12023" width="11.77734375" style="15" customWidth="1"/>
    <col min="12024" max="12024" width="13.21875" style="15" customWidth="1"/>
    <col min="12025" max="12025" width="14.21875" style="15" customWidth="1"/>
    <col min="12026" max="12031" width="11.77734375" style="15" customWidth="1"/>
    <col min="12032" max="12032" width="3.44140625" style="15" customWidth="1"/>
    <col min="12033" max="12033" width="13.21875" style="15" customWidth="1"/>
    <col min="12034" max="12034" width="3.21875" style="15" customWidth="1"/>
    <col min="12035" max="12035" width="10.21875" style="15" customWidth="1"/>
    <col min="12036" max="12036" width="13.44140625" style="15" customWidth="1"/>
    <col min="12037" max="12037" width="17.77734375" style="15" customWidth="1"/>
    <col min="12038" max="12038" width="19.5546875" style="15" customWidth="1"/>
    <col min="12039" max="12039" width="19.44140625" style="15" customWidth="1"/>
    <col min="12040" max="12040" width="19.77734375" style="15" customWidth="1"/>
    <col min="12041" max="12041" width="16" style="15" customWidth="1"/>
    <col min="12042" max="12270" width="8.77734375" style="15"/>
    <col min="12271" max="12271" width="14.109375" style="15" bestFit="1" customWidth="1"/>
    <col min="12272" max="12272" width="26.33203125" style="15" customWidth="1"/>
    <col min="12273" max="12273" width="14.21875" style="15" bestFit="1" customWidth="1"/>
    <col min="12274" max="12274" width="14.21875" style="15" customWidth="1"/>
    <col min="12275" max="12276" width="13" style="15" customWidth="1"/>
    <col min="12277" max="12277" width="11.44140625" style="15" customWidth="1"/>
    <col min="12278" max="12278" width="11.21875" style="15" customWidth="1"/>
    <col min="12279" max="12279" width="11.77734375" style="15" customWidth="1"/>
    <col min="12280" max="12280" width="13.21875" style="15" customWidth="1"/>
    <col min="12281" max="12281" width="14.21875" style="15" customWidth="1"/>
    <col min="12282" max="12287" width="11.77734375" style="15" customWidth="1"/>
    <col min="12288" max="12288" width="3.44140625" style="15" customWidth="1"/>
    <col min="12289" max="12289" width="13.21875" style="15" customWidth="1"/>
    <col min="12290" max="12290" width="3.21875" style="15" customWidth="1"/>
    <col min="12291" max="12291" width="10.21875" style="15" customWidth="1"/>
    <col min="12292" max="12292" width="13.44140625" style="15" customWidth="1"/>
    <col min="12293" max="12293" width="17.77734375" style="15" customWidth="1"/>
    <col min="12294" max="12294" width="19.5546875" style="15" customWidth="1"/>
    <col min="12295" max="12295" width="19.44140625" style="15" customWidth="1"/>
    <col min="12296" max="12296" width="19.77734375" style="15" customWidth="1"/>
    <col min="12297" max="12297" width="16" style="15" customWidth="1"/>
    <col min="12298" max="12526" width="8.77734375" style="15"/>
    <col min="12527" max="12527" width="14.109375" style="15" bestFit="1" customWidth="1"/>
    <col min="12528" max="12528" width="26.33203125" style="15" customWidth="1"/>
    <col min="12529" max="12529" width="14.21875" style="15" bestFit="1" customWidth="1"/>
    <col min="12530" max="12530" width="14.21875" style="15" customWidth="1"/>
    <col min="12531" max="12532" width="13" style="15" customWidth="1"/>
    <col min="12533" max="12533" width="11.44140625" style="15" customWidth="1"/>
    <col min="12534" max="12534" width="11.21875" style="15" customWidth="1"/>
    <col min="12535" max="12535" width="11.77734375" style="15" customWidth="1"/>
    <col min="12536" max="12536" width="13.21875" style="15" customWidth="1"/>
    <col min="12537" max="12537" width="14.21875" style="15" customWidth="1"/>
    <col min="12538" max="12543" width="11.77734375" style="15" customWidth="1"/>
    <col min="12544" max="12544" width="3.44140625" style="15" customWidth="1"/>
    <col min="12545" max="12545" width="13.21875" style="15" customWidth="1"/>
    <col min="12546" max="12546" width="3.21875" style="15" customWidth="1"/>
    <col min="12547" max="12547" width="10.21875" style="15" customWidth="1"/>
    <col min="12548" max="12548" width="13.44140625" style="15" customWidth="1"/>
    <col min="12549" max="12549" width="17.77734375" style="15" customWidth="1"/>
    <col min="12550" max="12550" width="19.5546875" style="15" customWidth="1"/>
    <col min="12551" max="12551" width="19.44140625" style="15" customWidth="1"/>
    <col min="12552" max="12552" width="19.77734375" style="15" customWidth="1"/>
    <col min="12553" max="12553" width="16" style="15" customWidth="1"/>
    <col min="12554" max="12782" width="8.77734375" style="15"/>
    <col min="12783" max="12783" width="14.109375" style="15" bestFit="1" customWidth="1"/>
    <col min="12784" max="12784" width="26.33203125" style="15" customWidth="1"/>
    <col min="12785" max="12785" width="14.21875" style="15" bestFit="1" customWidth="1"/>
    <col min="12786" max="12786" width="14.21875" style="15" customWidth="1"/>
    <col min="12787" max="12788" width="13" style="15" customWidth="1"/>
    <col min="12789" max="12789" width="11.44140625" style="15" customWidth="1"/>
    <col min="12790" max="12790" width="11.21875" style="15" customWidth="1"/>
    <col min="12791" max="12791" width="11.77734375" style="15" customWidth="1"/>
    <col min="12792" max="12792" width="13.21875" style="15" customWidth="1"/>
    <col min="12793" max="12793" width="14.21875" style="15" customWidth="1"/>
    <col min="12794" max="12799" width="11.77734375" style="15" customWidth="1"/>
    <col min="12800" max="12800" width="3.44140625" style="15" customWidth="1"/>
    <col min="12801" max="12801" width="13.21875" style="15" customWidth="1"/>
    <col min="12802" max="12802" width="3.21875" style="15" customWidth="1"/>
    <col min="12803" max="12803" width="10.21875" style="15" customWidth="1"/>
    <col min="12804" max="12804" width="13.44140625" style="15" customWidth="1"/>
    <col min="12805" max="12805" width="17.77734375" style="15" customWidth="1"/>
    <col min="12806" max="12806" width="19.5546875" style="15" customWidth="1"/>
    <col min="12807" max="12807" width="19.44140625" style="15" customWidth="1"/>
    <col min="12808" max="12808" width="19.77734375" style="15" customWidth="1"/>
    <col min="12809" max="12809" width="16" style="15" customWidth="1"/>
    <col min="12810" max="13038" width="8.77734375" style="15"/>
    <col min="13039" max="13039" width="14.109375" style="15" bestFit="1" customWidth="1"/>
    <col min="13040" max="13040" width="26.33203125" style="15" customWidth="1"/>
    <col min="13041" max="13041" width="14.21875" style="15" bestFit="1" customWidth="1"/>
    <col min="13042" max="13042" width="14.21875" style="15" customWidth="1"/>
    <col min="13043" max="13044" width="13" style="15" customWidth="1"/>
    <col min="13045" max="13045" width="11.44140625" style="15" customWidth="1"/>
    <col min="13046" max="13046" width="11.21875" style="15" customWidth="1"/>
    <col min="13047" max="13047" width="11.77734375" style="15" customWidth="1"/>
    <col min="13048" max="13048" width="13.21875" style="15" customWidth="1"/>
    <col min="13049" max="13049" width="14.21875" style="15" customWidth="1"/>
    <col min="13050" max="13055" width="11.77734375" style="15" customWidth="1"/>
    <col min="13056" max="13056" width="3.44140625" style="15" customWidth="1"/>
    <col min="13057" max="13057" width="13.21875" style="15" customWidth="1"/>
    <col min="13058" max="13058" width="3.21875" style="15" customWidth="1"/>
    <col min="13059" max="13059" width="10.21875" style="15" customWidth="1"/>
    <col min="13060" max="13060" width="13.44140625" style="15" customWidth="1"/>
    <col min="13061" max="13061" width="17.77734375" style="15" customWidth="1"/>
    <col min="13062" max="13062" width="19.5546875" style="15" customWidth="1"/>
    <col min="13063" max="13063" width="19.44140625" style="15" customWidth="1"/>
    <col min="13064" max="13064" width="19.77734375" style="15" customWidth="1"/>
    <col min="13065" max="13065" width="16" style="15" customWidth="1"/>
    <col min="13066" max="13294" width="8.77734375" style="15"/>
    <col min="13295" max="13295" width="14.109375" style="15" bestFit="1" customWidth="1"/>
    <col min="13296" max="13296" width="26.33203125" style="15" customWidth="1"/>
    <col min="13297" max="13297" width="14.21875" style="15" bestFit="1" customWidth="1"/>
    <col min="13298" max="13298" width="14.21875" style="15" customWidth="1"/>
    <col min="13299" max="13300" width="13" style="15" customWidth="1"/>
    <col min="13301" max="13301" width="11.44140625" style="15" customWidth="1"/>
    <col min="13302" max="13302" width="11.21875" style="15" customWidth="1"/>
    <col min="13303" max="13303" width="11.77734375" style="15" customWidth="1"/>
    <col min="13304" max="13304" width="13.21875" style="15" customWidth="1"/>
    <col min="13305" max="13305" width="14.21875" style="15" customWidth="1"/>
    <col min="13306" max="13311" width="11.77734375" style="15" customWidth="1"/>
    <col min="13312" max="13312" width="3.44140625" style="15" customWidth="1"/>
    <col min="13313" max="13313" width="13.21875" style="15" customWidth="1"/>
    <col min="13314" max="13314" width="3.21875" style="15" customWidth="1"/>
    <col min="13315" max="13315" width="10.21875" style="15" customWidth="1"/>
    <col min="13316" max="13316" width="13.44140625" style="15" customWidth="1"/>
    <col min="13317" max="13317" width="17.77734375" style="15" customWidth="1"/>
    <col min="13318" max="13318" width="19.5546875" style="15" customWidth="1"/>
    <col min="13319" max="13319" width="19.44140625" style="15" customWidth="1"/>
    <col min="13320" max="13320" width="19.77734375" style="15" customWidth="1"/>
    <col min="13321" max="13321" width="16" style="15" customWidth="1"/>
    <col min="13322" max="13550" width="8.77734375" style="15"/>
    <col min="13551" max="13551" width="14.109375" style="15" bestFit="1" customWidth="1"/>
    <col min="13552" max="13552" width="26.33203125" style="15" customWidth="1"/>
    <col min="13553" max="13553" width="14.21875" style="15" bestFit="1" customWidth="1"/>
    <col min="13554" max="13554" width="14.21875" style="15" customWidth="1"/>
    <col min="13555" max="13556" width="13" style="15" customWidth="1"/>
    <col min="13557" max="13557" width="11.44140625" style="15" customWidth="1"/>
    <col min="13558" max="13558" width="11.21875" style="15" customWidth="1"/>
    <col min="13559" max="13559" width="11.77734375" style="15" customWidth="1"/>
    <col min="13560" max="13560" width="13.21875" style="15" customWidth="1"/>
    <col min="13561" max="13561" width="14.21875" style="15" customWidth="1"/>
    <col min="13562" max="13567" width="11.77734375" style="15" customWidth="1"/>
    <col min="13568" max="13568" width="3.44140625" style="15" customWidth="1"/>
    <col min="13569" max="13569" width="13.21875" style="15" customWidth="1"/>
    <col min="13570" max="13570" width="3.21875" style="15" customWidth="1"/>
    <col min="13571" max="13571" width="10.21875" style="15" customWidth="1"/>
    <col min="13572" max="13572" width="13.44140625" style="15" customWidth="1"/>
    <col min="13573" max="13573" width="17.77734375" style="15" customWidth="1"/>
    <col min="13574" max="13574" width="19.5546875" style="15" customWidth="1"/>
    <col min="13575" max="13575" width="19.44140625" style="15" customWidth="1"/>
    <col min="13576" max="13576" width="19.77734375" style="15" customWidth="1"/>
    <col min="13577" max="13577" width="16" style="15" customWidth="1"/>
    <col min="13578" max="13806" width="8.77734375" style="15"/>
    <col min="13807" max="13807" width="14.109375" style="15" bestFit="1" customWidth="1"/>
    <col min="13808" max="13808" width="26.33203125" style="15" customWidth="1"/>
    <col min="13809" max="13809" width="14.21875" style="15" bestFit="1" customWidth="1"/>
    <col min="13810" max="13810" width="14.21875" style="15" customWidth="1"/>
    <col min="13811" max="13812" width="13" style="15" customWidth="1"/>
    <col min="13813" max="13813" width="11.44140625" style="15" customWidth="1"/>
    <col min="13814" max="13814" width="11.21875" style="15" customWidth="1"/>
    <col min="13815" max="13815" width="11.77734375" style="15" customWidth="1"/>
    <col min="13816" max="13816" width="13.21875" style="15" customWidth="1"/>
    <col min="13817" max="13817" width="14.21875" style="15" customWidth="1"/>
    <col min="13818" max="13823" width="11.77734375" style="15" customWidth="1"/>
    <col min="13824" max="13824" width="3.44140625" style="15" customWidth="1"/>
    <col min="13825" max="13825" width="13.21875" style="15" customWidth="1"/>
    <col min="13826" max="13826" width="3.21875" style="15" customWidth="1"/>
    <col min="13827" max="13827" width="10.21875" style="15" customWidth="1"/>
    <col min="13828" max="13828" width="13.44140625" style="15" customWidth="1"/>
    <col min="13829" max="13829" width="17.77734375" style="15" customWidth="1"/>
    <col min="13830" max="13830" width="19.5546875" style="15" customWidth="1"/>
    <col min="13831" max="13831" width="19.44140625" style="15" customWidth="1"/>
    <col min="13832" max="13832" width="19.77734375" style="15" customWidth="1"/>
    <col min="13833" max="13833" width="16" style="15" customWidth="1"/>
    <col min="13834" max="14062" width="8.77734375" style="15"/>
    <col min="14063" max="14063" width="14.109375" style="15" bestFit="1" customWidth="1"/>
    <col min="14064" max="14064" width="26.33203125" style="15" customWidth="1"/>
    <col min="14065" max="14065" width="14.21875" style="15" bestFit="1" customWidth="1"/>
    <col min="14066" max="14066" width="14.21875" style="15" customWidth="1"/>
    <col min="14067" max="14068" width="13" style="15" customWidth="1"/>
    <col min="14069" max="14069" width="11.44140625" style="15" customWidth="1"/>
    <col min="14070" max="14070" width="11.21875" style="15" customWidth="1"/>
    <col min="14071" max="14071" width="11.77734375" style="15" customWidth="1"/>
    <col min="14072" max="14072" width="13.21875" style="15" customWidth="1"/>
    <col min="14073" max="14073" width="14.21875" style="15" customWidth="1"/>
    <col min="14074" max="14079" width="11.77734375" style="15" customWidth="1"/>
    <col min="14080" max="14080" width="3.44140625" style="15" customWidth="1"/>
    <col min="14081" max="14081" width="13.21875" style="15" customWidth="1"/>
    <col min="14082" max="14082" width="3.21875" style="15" customWidth="1"/>
    <col min="14083" max="14083" width="10.21875" style="15" customWidth="1"/>
    <col min="14084" max="14084" width="13.44140625" style="15" customWidth="1"/>
    <col min="14085" max="14085" width="17.77734375" style="15" customWidth="1"/>
    <col min="14086" max="14086" width="19.5546875" style="15" customWidth="1"/>
    <col min="14087" max="14087" width="19.44140625" style="15" customWidth="1"/>
    <col min="14088" max="14088" width="19.77734375" style="15" customWidth="1"/>
    <col min="14089" max="14089" width="16" style="15" customWidth="1"/>
    <col min="14090" max="14318" width="8.77734375" style="15"/>
    <col min="14319" max="14319" width="14.109375" style="15" bestFit="1" customWidth="1"/>
    <col min="14320" max="14320" width="26.33203125" style="15" customWidth="1"/>
    <col min="14321" max="14321" width="14.21875" style="15" bestFit="1" customWidth="1"/>
    <col min="14322" max="14322" width="14.21875" style="15" customWidth="1"/>
    <col min="14323" max="14324" width="13" style="15" customWidth="1"/>
    <col min="14325" max="14325" width="11.44140625" style="15" customWidth="1"/>
    <col min="14326" max="14326" width="11.21875" style="15" customWidth="1"/>
    <col min="14327" max="14327" width="11.77734375" style="15" customWidth="1"/>
    <col min="14328" max="14328" width="13.21875" style="15" customWidth="1"/>
    <col min="14329" max="14329" width="14.21875" style="15" customWidth="1"/>
    <col min="14330" max="14335" width="11.77734375" style="15" customWidth="1"/>
    <col min="14336" max="14336" width="3.44140625" style="15" customWidth="1"/>
    <col min="14337" max="14337" width="13.21875" style="15" customWidth="1"/>
    <col min="14338" max="14338" width="3.21875" style="15" customWidth="1"/>
    <col min="14339" max="14339" width="10.21875" style="15" customWidth="1"/>
    <col min="14340" max="14340" width="13.44140625" style="15" customWidth="1"/>
    <col min="14341" max="14341" width="17.77734375" style="15" customWidth="1"/>
    <col min="14342" max="14342" width="19.5546875" style="15" customWidth="1"/>
    <col min="14343" max="14343" width="19.44140625" style="15" customWidth="1"/>
    <col min="14344" max="14344" width="19.77734375" style="15" customWidth="1"/>
    <col min="14345" max="14345" width="16" style="15" customWidth="1"/>
    <col min="14346" max="14574" width="8.77734375" style="15"/>
    <col min="14575" max="14575" width="14.109375" style="15" bestFit="1" customWidth="1"/>
    <col min="14576" max="14576" width="26.33203125" style="15" customWidth="1"/>
    <col min="14577" max="14577" width="14.21875" style="15" bestFit="1" customWidth="1"/>
    <col min="14578" max="14578" width="14.21875" style="15" customWidth="1"/>
    <col min="14579" max="14580" width="13" style="15" customWidth="1"/>
    <col min="14581" max="14581" width="11.44140625" style="15" customWidth="1"/>
    <col min="14582" max="14582" width="11.21875" style="15" customWidth="1"/>
    <col min="14583" max="14583" width="11.77734375" style="15" customWidth="1"/>
    <col min="14584" max="14584" width="13.21875" style="15" customWidth="1"/>
    <col min="14585" max="14585" width="14.21875" style="15" customWidth="1"/>
    <col min="14586" max="14591" width="11.77734375" style="15" customWidth="1"/>
    <col min="14592" max="14592" width="3.44140625" style="15" customWidth="1"/>
    <col min="14593" max="14593" width="13.21875" style="15" customWidth="1"/>
    <col min="14594" max="14594" width="3.21875" style="15" customWidth="1"/>
    <col min="14595" max="14595" width="10.21875" style="15" customWidth="1"/>
    <col min="14596" max="14596" width="13.44140625" style="15" customWidth="1"/>
    <col min="14597" max="14597" width="17.77734375" style="15" customWidth="1"/>
    <col min="14598" max="14598" width="19.5546875" style="15" customWidth="1"/>
    <col min="14599" max="14599" width="19.44140625" style="15" customWidth="1"/>
    <col min="14600" max="14600" width="19.77734375" style="15" customWidth="1"/>
    <col min="14601" max="14601" width="16" style="15" customWidth="1"/>
    <col min="14602" max="14830" width="8.77734375" style="15"/>
    <col min="14831" max="14831" width="14.109375" style="15" bestFit="1" customWidth="1"/>
    <col min="14832" max="14832" width="26.33203125" style="15" customWidth="1"/>
    <col min="14833" max="14833" width="14.21875" style="15" bestFit="1" customWidth="1"/>
    <col min="14834" max="14834" width="14.21875" style="15" customWidth="1"/>
    <col min="14835" max="14836" width="13" style="15" customWidth="1"/>
    <col min="14837" max="14837" width="11.44140625" style="15" customWidth="1"/>
    <col min="14838" max="14838" width="11.21875" style="15" customWidth="1"/>
    <col min="14839" max="14839" width="11.77734375" style="15" customWidth="1"/>
    <col min="14840" max="14840" width="13.21875" style="15" customWidth="1"/>
    <col min="14841" max="14841" width="14.21875" style="15" customWidth="1"/>
    <col min="14842" max="14847" width="11.77734375" style="15" customWidth="1"/>
    <col min="14848" max="14848" width="3.44140625" style="15" customWidth="1"/>
    <col min="14849" max="14849" width="13.21875" style="15" customWidth="1"/>
    <col min="14850" max="14850" width="3.21875" style="15" customWidth="1"/>
    <col min="14851" max="14851" width="10.21875" style="15" customWidth="1"/>
    <col min="14852" max="14852" width="13.44140625" style="15" customWidth="1"/>
    <col min="14853" max="14853" width="17.77734375" style="15" customWidth="1"/>
    <col min="14854" max="14854" width="19.5546875" style="15" customWidth="1"/>
    <col min="14855" max="14855" width="19.44140625" style="15" customWidth="1"/>
    <col min="14856" max="14856" width="19.77734375" style="15" customWidth="1"/>
    <col min="14857" max="14857" width="16" style="15" customWidth="1"/>
    <col min="14858" max="15086" width="8.77734375" style="15"/>
    <col min="15087" max="15087" width="14.109375" style="15" bestFit="1" customWidth="1"/>
    <col min="15088" max="15088" width="26.33203125" style="15" customWidth="1"/>
    <col min="15089" max="15089" width="14.21875" style="15" bestFit="1" customWidth="1"/>
    <col min="15090" max="15090" width="14.21875" style="15" customWidth="1"/>
    <col min="15091" max="15092" width="13" style="15" customWidth="1"/>
    <col min="15093" max="15093" width="11.44140625" style="15" customWidth="1"/>
    <col min="15094" max="15094" width="11.21875" style="15" customWidth="1"/>
    <col min="15095" max="15095" width="11.77734375" style="15" customWidth="1"/>
    <col min="15096" max="15096" width="13.21875" style="15" customWidth="1"/>
    <col min="15097" max="15097" width="14.21875" style="15" customWidth="1"/>
    <col min="15098" max="15103" width="11.77734375" style="15" customWidth="1"/>
    <col min="15104" max="15104" width="3.44140625" style="15" customWidth="1"/>
    <col min="15105" max="15105" width="13.21875" style="15" customWidth="1"/>
    <col min="15106" max="15106" width="3.21875" style="15" customWidth="1"/>
    <col min="15107" max="15107" width="10.21875" style="15" customWidth="1"/>
    <col min="15108" max="15108" width="13.44140625" style="15" customWidth="1"/>
    <col min="15109" max="15109" width="17.77734375" style="15" customWidth="1"/>
    <col min="15110" max="15110" width="19.5546875" style="15" customWidth="1"/>
    <col min="15111" max="15111" width="19.44140625" style="15" customWidth="1"/>
    <col min="15112" max="15112" width="19.77734375" style="15" customWidth="1"/>
    <col min="15113" max="15113" width="16" style="15" customWidth="1"/>
    <col min="15114" max="15342" width="8.77734375" style="15"/>
    <col min="15343" max="15343" width="14.109375" style="15" bestFit="1" customWidth="1"/>
    <col min="15344" max="15344" width="26.33203125" style="15" customWidth="1"/>
    <col min="15345" max="15345" width="14.21875" style="15" bestFit="1" customWidth="1"/>
    <col min="15346" max="15346" width="14.21875" style="15" customWidth="1"/>
    <col min="15347" max="15348" width="13" style="15" customWidth="1"/>
    <col min="15349" max="15349" width="11.44140625" style="15" customWidth="1"/>
    <col min="15350" max="15350" width="11.21875" style="15" customWidth="1"/>
    <col min="15351" max="15351" width="11.77734375" style="15" customWidth="1"/>
    <col min="15352" max="15352" width="13.21875" style="15" customWidth="1"/>
    <col min="15353" max="15353" width="14.21875" style="15" customWidth="1"/>
    <col min="15354" max="15359" width="11.77734375" style="15" customWidth="1"/>
    <col min="15360" max="15360" width="3.44140625" style="15" customWidth="1"/>
    <col min="15361" max="15361" width="13.21875" style="15" customWidth="1"/>
    <col min="15362" max="15362" width="3.21875" style="15" customWidth="1"/>
    <col min="15363" max="15363" width="10.21875" style="15" customWidth="1"/>
    <col min="15364" max="15364" width="13.44140625" style="15" customWidth="1"/>
    <col min="15365" max="15365" width="17.77734375" style="15" customWidth="1"/>
    <col min="15366" max="15366" width="19.5546875" style="15" customWidth="1"/>
    <col min="15367" max="15367" width="19.44140625" style="15" customWidth="1"/>
    <col min="15368" max="15368" width="19.77734375" style="15" customWidth="1"/>
    <col min="15369" max="15369" width="16" style="15" customWidth="1"/>
    <col min="15370" max="15598" width="8.77734375" style="15"/>
    <col min="15599" max="15599" width="14.109375" style="15" bestFit="1" customWidth="1"/>
    <col min="15600" max="15600" width="26.33203125" style="15" customWidth="1"/>
    <col min="15601" max="15601" width="14.21875" style="15" bestFit="1" customWidth="1"/>
    <col min="15602" max="15602" width="14.21875" style="15" customWidth="1"/>
    <col min="15603" max="15604" width="13" style="15" customWidth="1"/>
    <col min="15605" max="15605" width="11.44140625" style="15" customWidth="1"/>
    <col min="15606" max="15606" width="11.21875" style="15" customWidth="1"/>
    <col min="15607" max="15607" width="11.77734375" style="15" customWidth="1"/>
    <col min="15608" max="15608" width="13.21875" style="15" customWidth="1"/>
    <col min="15609" max="15609" width="14.21875" style="15" customWidth="1"/>
    <col min="15610" max="15615" width="11.77734375" style="15" customWidth="1"/>
    <col min="15616" max="15616" width="3.44140625" style="15" customWidth="1"/>
    <col min="15617" max="15617" width="13.21875" style="15" customWidth="1"/>
    <col min="15618" max="15618" width="3.21875" style="15" customWidth="1"/>
    <col min="15619" max="15619" width="10.21875" style="15" customWidth="1"/>
    <col min="15620" max="15620" width="13.44140625" style="15" customWidth="1"/>
    <col min="15621" max="15621" width="17.77734375" style="15" customWidth="1"/>
    <col min="15622" max="15622" width="19.5546875" style="15" customWidth="1"/>
    <col min="15623" max="15623" width="19.44140625" style="15" customWidth="1"/>
    <col min="15624" max="15624" width="19.77734375" style="15" customWidth="1"/>
    <col min="15625" max="15625" width="16" style="15" customWidth="1"/>
    <col min="15626" max="15854" width="8.77734375" style="15"/>
    <col min="15855" max="15855" width="14.109375" style="15" bestFit="1" customWidth="1"/>
    <col min="15856" max="15856" width="26.33203125" style="15" customWidth="1"/>
    <col min="15857" max="15857" width="14.21875" style="15" bestFit="1" customWidth="1"/>
    <col min="15858" max="15858" width="14.21875" style="15" customWidth="1"/>
    <col min="15859" max="15860" width="13" style="15" customWidth="1"/>
    <col min="15861" max="15861" width="11.44140625" style="15" customWidth="1"/>
    <col min="15862" max="15862" width="11.21875" style="15" customWidth="1"/>
    <col min="15863" max="15863" width="11.77734375" style="15" customWidth="1"/>
    <col min="15864" max="15864" width="13.21875" style="15" customWidth="1"/>
    <col min="15865" max="15865" width="14.21875" style="15" customWidth="1"/>
    <col min="15866" max="15871" width="11.77734375" style="15" customWidth="1"/>
    <col min="15872" max="15872" width="3.44140625" style="15" customWidth="1"/>
    <col min="15873" max="15873" width="13.21875" style="15" customWidth="1"/>
    <col min="15874" max="15874" width="3.21875" style="15" customWidth="1"/>
    <col min="15875" max="15875" width="10.21875" style="15" customWidth="1"/>
    <col min="15876" max="15876" width="13.44140625" style="15" customWidth="1"/>
    <col min="15877" max="15877" width="17.77734375" style="15" customWidth="1"/>
    <col min="15878" max="15878" width="19.5546875" style="15" customWidth="1"/>
    <col min="15879" max="15879" width="19.44140625" style="15" customWidth="1"/>
    <col min="15880" max="15880" width="19.77734375" style="15" customWidth="1"/>
    <col min="15881" max="15881" width="16" style="15" customWidth="1"/>
    <col min="15882" max="16110" width="8.77734375" style="15"/>
    <col min="16111" max="16111" width="14.109375" style="15" bestFit="1" customWidth="1"/>
    <col min="16112" max="16112" width="26.33203125" style="15" customWidth="1"/>
    <col min="16113" max="16113" width="14.21875" style="15" bestFit="1" customWidth="1"/>
    <col min="16114" max="16114" width="14.21875" style="15" customWidth="1"/>
    <col min="16115" max="16116" width="13" style="15" customWidth="1"/>
    <col min="16117" max="16117" width="11.44140625" style="15" customWidth="1"/>
    <col min="16118" max="16118" width="11.21875" style="15" customWidth="1"/>
    <col min="16119" max="16119" width="11.77734375" style="15" customWidth="1"/>
    <col min="16120" max="16120" width="13.21875" style="15" customWidth="1"/>
    <col min="16121" max="16121" width="14.21875" style="15" customWidth="1"/>
    <col min="16122" max="16127" width="11.77734375" style="15" customWidth="1"/>
    <col min="16128" max="16128" width="3.44140625" style="15" customWidth="1"/>
    <col min="16129" max="16129" width="13.21875" style="15" customWidth="1"/>
    <col min="16130" max="16130" width="3.21875" style="15" customWidth="1"/>
    <col min="16131" max="16131" width="10.21875" style="15" customWidth="1"/>
    <col min="16132" max="16132" width="13.44140625" style="15" customWidth="1"/>
    <col min="16133" max="16133" width="17.77734375" style="15" customWidth="1"/>
    <col min="16134" max="16134" width="19.5546875" style="15" customWidth="1"/>
    <col min="16135" max="16135" width="19.44140625" style="15" customWidth="1"/>
    <col min="16136" max="16136" width="19.77734375" style="15" customWidth="1"/>
    <col min="16137" max="16137" width="16" style="15" customWidth="1"/>
    <col min="16138" max="16384" width="8.77734375" style="15"/>
  </cols>
  <sheetData>
    <row r="1" spans="1:26" x14ac:dyDescent="0.3">
      <c r="D1" s="160"/>
    </row>
    <row r="2" spans="1:26" ht="15.6" x14ac:dyDescent="0.3">
      <c r="A2" s="234" t="s">
        <v>360</v>
      </c>
      <c r="B2" s="234"/>
      <c r="C2" s="234"/>
      <c r="D2" s="234"/>
      <c r="E2" s="234"/>
      <c r="F2" s="234"/>
      <c r="G2" s="234"/>
      <c r="H2" s="234"/>
      <c r="I2" s="234"/>
      <c r="J2" s="234"/>
    </row>
    <row r="3" spans="1:26" ht="15.6" x14ac:dyDescent="0.3">
      <c r="A3" s="176"/>
      <c r="B3" s="176"/>
      <c r="C3" s="176"/>
      <c r="D3" s="176"/>
      <c r="E3" s="176"/>
      <c r="F3" s="176"/>
      <c r="G3" s="176"/>
      <c r="H3" s="176"/>
      <c r="I3" s="176"/>
      <c r="J3" s="176"/>
    </row>
    <row r="4" spans="1:26" x14ac:dyDescent="0.3">
      <c r="C4" s="191"/>
      <c r="D4" s="241" t="s">
        <v>318</v>
      </c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3"/>
      <c r="X4" s="181"/>
    </row>
    <row r="5" spans="1:26" ht="28.8" x14ac:dyDescent="0.3">
      <c r="A5" s="49" t="s">
        <v>156</v>
      </c>
      <c r="B5" s="49" t="s">
        <v>155</v>
      </c>
      <c r="C5" s="49" t="s">
        <v>154</v>
      </c>
      <c r="D5" s="244" t="s">
        <v>167</v>
      </c>
      <c r="E5" s="244" t="s">
        <v>243</v>
      </c>
      <c r="F5" s="244" t="s">
        <v>170</v>
      </c>
      <c r="G5" s="244" t="s">
        <v>244</v>
      </c>
      <c r="H5" s="244" t="s">
        <v>245</v>
      </c>
      <c r="I5" s="244" t="s">
        <v>171</v>
      </c>
      <c r="J5" s="244" t="s">
        <v>246</v>
      </c>
      <c r="K5" s="244" t="s">
        <v>247</v>
      </c>
      <c r="L5" s="244" t="s">
        <v>248</v>
      </c>
      <c r="M5" s="244" t="s">
        <v>172</v>
      </c>
      <c r="N5" s="244" t="s">
        <v>288</v>
      </c>
      <c r="O5" s="244" t="s">
        <v>289</v>
      </c>
      <c r="P5" s="244" t="s">
        <v>290</v>
      </c>
      <c r="Q5" s="244" t="s">
        <v>291</v>
      </c>
      <c r="R5" s="244" t="s">
        <v>292</v>
      </c>
      <c r="S5" s="244" t="s">
        <v>293</v>
      </c>
      <c r="T5" s="244" t="s">
        <v>294</v>
      </c>
      <c r="U5" s="244" t="s">
        <v>295</v>
      </c>
      <c r="V5" s="244" t="s">
        <v>296</v>
      </c>
      <c r="W5" s="244" t="s">
        <v>297</v>
      </c>
      <c r="X5" s="179"/>
      <c r="Y5" s="177" t="s">
        <v>267</v>
      </c>
    </row>
    <row r="6" spans="1:26" ht="12" customHeight="1" x14ac:dyDescent="0.3">
      <c r="A6" s="238" t="s">
        <v>150</v>
      </c>
      <c r="B6" s="238"/>
      <c r="C6" s="239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182"/>
      <c r="Y6" s="178"/>
    </row>
    <row r="7" spans="1:26" s="165" customFormat="1" ht="28.95" customHeight="1" x14ac:dyDescent="0.3">
      <c r="A7" s="180" t="s">
        <v>149</v>
      </c>
      <c r="B7" s="180" t="s">
        <v>6</v>
      </c>
      <c r="C7" s="209" t="s">
        <v>371</v>
      </c>
      <c r="D7" s="163">
        <v>1</v>
      </c>
      <c r="E7" s="163">
        <v>1</v>
      </c>
      <c r="F7" s="163">
        <v>1</v>
      </c>
      <c r="G7" s="163">
        <v>1</v>
      </c>
      <c r="H7" s="163">
        <v>1</v>
      </c>
      <c r="I7" s="163">
        <v>1</v>
      </c>
      <c r="J7" s="163">
        <v>2</v>
      </c>
      <c r="K7" s="163">
        <v>2</v>
      </c>
      <c r="L7" s="163">
        <v>2</v>
      </c>
      <c r="M7" s="163">
        <v>1</v>
      </c>
      <c r="N7" s="163">
        <v>1</v>
      </c>
      <c r="O7" s="163">
        <v>2</v>
      </c>
      <c r="P7" s="163">
        <v>1</v>
      </c>
      <c r="Q7" s="163">
        <v>1</v>
      </c>
      <c r="R7" s="163">
        <v>1</v>
      </c>
      <c r="S7" s="163">
        <v>2</v>
      </c>
      <c r="T7" s="163">
        <v>1</v>
      </c>
      <c r="U7" s="163">
        <v>1</v>
      </c>
      <c r="V7" s="163">
        <v>1</v>
      </c>
      <c r="W7" s="163">
        <v>2</v>
      </c>
      <c r="X7" s="183"/>
      <c r="Y7" s="163">
        <v>26</v>
      </c>
      <c r="Z7" s="164"/>
    </row>
    <row r="8" spans="1:26" s="165" customFormat="1" ht="28.95" customHeight="1" x14ac:dyDescent="0.3">
      <c r="A8" s="180" t="s">
        <v>146</v>
      </c>
      <c r="B8" s="180" t="s">
        <v>6</v>
      </c>
      <c r="C8" s="166" t="s">
        <v>372</v>
      </c>
      <c r="D8" s="163">
        <v>1</v>
      </c>
      <c r="E8" s="163">
        <v>1</v>
      </c>
      <c r="F8" s="163">
        <v>1</v>
      </c>
      <c r="G8" s="163">
        <v>1</v>
      </c>
      <c r="H8" s="163">
        <v>1</v>
      </c>
      <c r="I8" s="163">
        <v>1</v>
      </c>
      <c r="J8" s="163">
        <v>2</v>
      </c>
      <c r="K8" s="163">
        <v>2</v>
      </c>
      <c r="L8" s="163">
        <v>2</v>
      </c>
      <c r="M8" s="163">
        <v>1</v>
      </c>
      <c r="N8" s="163">
        <v>1</v>
      </c>
      <c r="O8" s="163">
        <v>2</v>
      </c>
      <c r="P8" s="163">
        <v>1</v>
      </c>
      <c r="Q8" s="163">
        <v>1</v>
      </c>
      <c r="R8" s="163">
        <v>1</v>
      </c>
      <c r="S8" s="163">
        <v>2</v>
      </c>
      <c r="T8" s="163">
        <v>1</v>
      </c>
      <c r="U8" s="163">
        <v>1</v>
      </c>
      <c r="V8" s="163">
        <v>1</v>
      </c>
      <c r="W8" s="163">
        <v>2</v>
      </c>
      <c r="X8" s="183"/>
      <c r="Y8" s="163">
        <v>26</v>
      </c>
      <c r="Z8" s="164"/>
    </row>
    <row r="9" spans="1:26" s="165" customFormat="1" ht="28.95" customHeight="1" x14ac:dyDescent="0.3">
      <c r="A9" s="180" t="s">
        <v>144</v>
      </c>
      <c r="B9" s="180" t="s">
        <v>6</v>
      </c>
      <c r="C9" s="166" t="s">
        <v>373</v>
      </c>
      <c r="D9" s="163">
        <v>1</v>
      </c>
      <c r="E9" s="163">
        <v>1</v>
      </c>
      <c r="F9" s="163">
        <v>1</v>
      </c>
      <c r="G9" s="163">
        <v>1</v>
      </c>
      <c r="H9" s="163">
        <v>1</v>
      </c>
      <c r="I9" s="163">
        <v>1</v>
      </c>
      <c r="J9" s="163">
        <v>1</v>
      </c>
      <c r="K9" s="163">
        <v>1</v>
      </c>
      <c r="L9" s="163">
        <v>1</v>
      </c>
      <c r="M9" s="163">
        <v>1</v>
      </c>
      <c r="N9" s="163">
        <v>1</v>
      </c>
      <c r="O9" s="163">
        <v>1</v>
      </c>
      <c r="P9" s="163">
        <v>1</v>
      </c>
      <c r="Q9" s="163">
        <v>1</v>
      </c>
      <c r="R9" s="163">
        <v>1</v>
      </c>
      <c r="S9" s="163">
        <v>1</v>
      </c>
      <c r="T9" s="163">
        <v>1</v>
      </c>
      <c r="U9" s="163">
        <v>1</v>
      </c>
      <c r="V9" s="163">
        <v>1</v>
      </c>
      <c r="W9" s="163">
        <v>1</v>
      </c>
      <c r="X9" s="183"/>
      <c r="Y9" s="163">
        <v>20</v>
      </c>
      <c r="Z9" s="164"/>
    </row>
    <row r="10" spans="1:26" s="165" customFormat="1" ht="28.95" customHeight="1" x14ac:dyDescent="0.3">
      <c r="A10" s="180" t="s">
        <v>143</v>
      </c>
      <c r="B10" s="180" t="s">
        <v>6</v>
      </c>
      <c r="C10" s="166" t="s">
        <v>374</v>
      </c>
      <c r="D10" s="163">
        <v>1</v>
      </c>
      <c r="E10" s="163">
        <v>1</v>
      </c>
      <c r="F10" s="163">
        <v>1</v>
      </c>
      <c r="G10" s="163">
        <v>1</v>
      </c>
      <c r="H10" s="163">
        <v>1</v>
      </c>
      <c r="I10" s="163">
        <v>1</v>
      </c>
      <c r="J10" s="163">
        <v>1</v>
      </c>
      <c r="K10" s="163">
        <v>1</v>
      </c>
      <c r="L10" s="163">
        <v>1</v>
      </c>
      <c r="M10" s="163">
        <v>1</v>
      </c>
      <c r="N10" s="163">
        <v>1</v>
      </c>
      <c r="O10" s="163">
        <v>1</v>
      </c>
      <c r="P10" s="163">
        <v>1</v>
      </c>
      <c r="Q10" s="163">
        <v>1</v>
      </c>
      <c r="R10" s="163">
        <v>1</v>
      </c>
      <c r="S10" s="163">
        <v>1</v>
      </c>
      <c r="T10" s="163">
        <v>1</v>
      </c>
      <c r="U10" s="163">
        <v>1</v>
      </c>
      <c r="V10" s="163">
        <v>1</v>
      </c>
      <c r="W10" s="163">
        <v>1</v>
      </c>
      <c r="X10" s="183"/>
      <c r="Y10" s="163">
        <v>20</v>
      </c>
      <c r="Z10" s="164"/>
    </row>
    <row r="11" spans="1:26" s="165" customFormat="1" ht="28.95" hidden="1" customHeight="1" x14ac:dyDescent="0.3">
      <c r="A11" s="180" t="s">
        <v>141</v>
      </c>
      <c r="B11" s="180" t="s">
        <v>6</v>
      </c>
      <c r="C11" s="166" t="s">
        <v>375</v>
      </c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83"/>
      <c r="Y11" s="163">
        <v>0</v>
      </c>
      <c r="Z11" s="164"/>
    </row>
    <row r="12" spans="1:26" s="165" customFormat="1" ht="28.95" hidden="1" customHeight="1" x14ac:dyDescent="0.3">
      <c r="A12" s="180" t="s">
        <v>139</v>
      </c>
      <c r="B12" s="180" t="s">
        <v>6</v>
      </c>
      <c r="C12" s="166" t="s">
        <v>376</v>
      </c>
      <c r="D12" s="163">
        <v>0</v>
      </c>
      <c r="E12" s="163">
        <v>0</v>
      </c>
      <c r="F12" s="163">
        <v>0</v>
      </c>
      <c r="G12" s="163">
        <v>0</v>
      </c>
      <c r="H12" s="163">
        <v>0</v>
      </c>
      <c r="I12" s="163">
        <v>0</v>
      </c>
      <c r="J12" s="163">
        <v>0</v>
      </c>
      <c r="K12" s="163">
        <v>0</v>
      </c>
      <c r="L12" s="163">
        <v>0</v>
      </c>
      <c r="M12" s="163">
        <v>0</v>
      </c>
      <c r="N12" s="163">
        <v>0</v>
      </c>
      <c r="O12" s="163">
        <v>0</v>
      </c>
      <c r="P12" s="163">
        <v>0</v>
      </c>
      <c r="Q12" s="163">
        <v>0</v>
      </c>
      <c r="R12" s="163">
        <v>0</v>
      </c>
      <c r="S12" s="163">
        <v>0</v>
      </c>
      <c r="T12" s="163">
        <v>0</v>
      </c>
      <c r="U12" s="163">
        <v>0</v>
      </c>
      <c r="V12" s="163">
        <v>0</v>
      </c>
      <c r="W12" s="163">
        <v>0</v>
      </c>
      <c r="X12" s="183"/>
      <c r="Y12" s="163">
        <v>0</v>
      </c>
      <c r="Z12" s="164"/>
    </row>
    <row r="13" spans="1:26" s="165" customFormat="1" ht="28.95" customHeight="1" x14ac:dyDescent="0.3">
      <c r="A13" s="180" t="s">
        <v>137</v>
      </c>
      <c r="B13" s="180" t="s">
        <v>6</v>
      </c>
      <c r="C13" s="166" t="s">
        <v>377</v>
      </c>
      <c r="D13" s="163"/>
      <c r="E13" s="163"/>
      <c r="F13" s="163"/>
      <c r="G13" s="163"/>
      <c r="H13" s="163">
        <v>1</v>
      </c>
      <c r="I13" s="163">
        <v>1</v>
      </c>
      <c r="J13" s="163">
        <v>1</v>
      </c>
      <c r="K13" s="163">
        <v>1</v>
      </c>
      <c r="L13" s="163">
        <v>1</v>
      </c>
      <c r="M13" s="163">
        <v>1</v>
      </c>
      <c r="N13" s="163">
        <v>1</v>
      </c>
      <c r="O13" s="163">
        <v>1</v>
      </c>
      <c r="P13" s="163">
        <v>1</v>
      </c>
      <c r="Q13" s="163">
        <v>1</v>
      </c>
      <c r="R13" s="163">
        <v>1</v>
      </c>
      <c r="S13" s="163">
        <v>1</v>
      </c>
      <c r="T13" s="163">
        <v>1</v>
      </c>
      <c r="U13" s="163">
        <v>1</v>
      </c>
      <c r="V13" s="163">
        <v>1</v>
      </c>
      <c r="W13" s="163">
        <v>1</v>
      </c>
      <c r="X13" s="183"/>
      <c r="Y13" s="163">
        <v>16</v>
      </c>
      <c r="Z13" s="164"/>
    </row>
    <row r="14" spans="1:26" s="165" customFormat="1" ht="28.95" customHeight="1" x14ac:dyDescent="0.3">
      <c r="A14" s="180" t="s">
        <v>135</v>
      </c>
      <c r="B14" s="180" t="s">
        <v>6</v>
      </c>
      <c r="C14" s="166" t="s">
        <v>378</v>
      </c>
      <c r="D14" s="163">
        <v>0</v>
      </c>
      <c r="E14" s="163">
        <v>0</v>
      </c>
      <c r="F14" s="163">
        <v>0</v>
      </c>
      <c r="G14" s="163">
        <v>0</v>
      </c>
      <c r="H14" s="163">
        <v>1</v>
      </c>
      <c r="I14" s="163">
        <v>1</v>
      </c>
      <c r="J14" s="163">
        <v>1</v>
      </c>
      <c r="K14" s="163">
        <v>1</v>
      </c>
      <c r="L14" s="163">
        <v>1</v>
      </c>
      <c r="M14" s="163">
        <v>1</v>
      </c>
      <c r="N14" s="163">
        <v>1</v>
      </c>
      <c r="O14" s="163">
        <v>1</v>
      </c>
      <c r="P14" s="163">
        <v>1</v>
      </c>
      <c r="Q14" s="163">
        <v>1</v>
      </c>
      <c r="R14" s="163">
        <v>1</v>
      </c>
      <c r="S14" s="163">
        <v>1</v>
      </c>
      <c r="T14" s="163">
        <v>1</v>
      </c>
      <c r="U14" s="163">
        <v>1</v>
      </c>
      <c r="V14" s="163">
        <v>1</v>
      </c>
      <c r="W14" s="163">
        <v>1</v>
      </c>
      <c r="X14" s="183"/>
      <c r="Y14" s="163">
        <v>16</v>
      </c>
      <c r="Z14" s="164"/>
    </row>
    <row r="15" spans="1:26" s="165" customFormat="1" ht="28.95" customHeight="1" x14ac:dyDescent="0.3">
      <c r="A15" s="180" t="s">
        <v>134</v>
      </c>
      <c r="B15" s="180" t="s">
        <v>6</v>
      </c>
      <c r="C15" s="166" t="s">
        <v>377</v>
      </c>
      <c r="D15" s="163">
        <v>1</v>
      </c>
      <c r="E15" s="163">
        <v>1</v>
      </c>
      <c r="F15" s="163">
        <v>1</v>
      </c>
      <c r="G15" s="163">
        <v>1</v>
      </c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  <c r="W15" s="163"/>
      <c r="X15" s="183"/>
      <c r="Y15" s="163">
        <v>4</v>
      </c>
      <c r="Z15" s="164"/>
    </row>
    <row r="16" spans="1:26" s="165" customFormat="1" ht="28.95" customHeight="1" x14ac:dyDescent="0.3">
      <c r="A16" s="180" t="s">
        <v>133</v>
      </c>
      <c r="B16" s="205" t="s">
        <v>6</v>
      </c>
      <c r="C16" s="206" t="s">
        <v>378</v>
      </c>
      <c r="D16" s="207">
        <v>1</v>
      </c>
      <c r="E16" s="207">
        <v>1</v>
      </c>
      <c r="F16" s="207">
        <v>1</v>
      </c>
      <c r="G16" s="207">
        <v>1</v>
      </c>
      <c r="H16" s="207"/>
      <c r="I16" s="207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  <c r="U16" s="207"/>
      <c r="V16" s="207"/>
      <c r="W16" s="207"/>
      <c r="X16" s="183"/>
      <c r="Y16" s="163">
        <v>4</v>
      </c>
      <c r="Z16" s="164"/>
    </row>
    <row r="17" spans="1:26" s="165" customFormat="1" ht="28.95" customHeight="1" x14ac:dyDescent="0.3">
      <c r="A17" s="180" t="s">
        <v>132</v>
      </c>
      <c r="B17" s="205" t="s">
        <v>6</v>
      </c>
      <c r="C17" s="206" t="s">
        <v>379</v>
      </c>
      <c r="D17" s="207">
        <v>1</v>
      </c>
      <c r="E17" s="207">
        <v>1</v>
      </c>
      <c r="F17" s="207">
        <v>1</v>
      </c>
      <c r="G17" s="207">
        <v>1</v>
      </c>
      <c r="H17" s="207">
        <v>1</v>
      </c>
      <c r="I17" s="207">
        <v>1</v>
      </c>
      <c r="J17" s="207">
        <v>1</v>
      </c>
      <c r="K17" s="207">
        <v>1</v>
      </c>
      <c r="L17" s="207">
        <v>1</v>
      </c>
      <c r="M17" s="207">
        <v>1</v>
      </c>
      <c r="N17" s="207">
        <v>1</v>
      </c>
      <c r="O17" s="207">
        <v>1</v>
      </c>
      <c r="P17" s="207">
        <v>1</v>
      </c>
      <c r="Q17" s="207">
        <v>1</v>
      </c>
      <c r="R17" s="207">
        <v>1</v>
      </c>
      <c r="S17" s="207">
        <v>1</v>
      </c>
      <c r="T17" s="207">
        <v>1</v>
      </c>
      <c r="U17" s="207">
        <v>1</v>
      </c>
      <c r="V17" s="207">
        <v>1</v>
      </c>
      <c r="W17" s="207">
        <v>1</v>
      </c>
      <c r="X17" s="183"/>
      <c r="Y17" s="163">
        <v>20</v>
      </c>
      <c r="Z17" s="164"/>
    </row>
    <row r="18" spans="1:26" s="165" customFormat="1" ht="28.95" customHeight="1" x14ac:dyDescent="0.3">
      <c r="A18" s="180" t="s">
        <v>131</v>
      </c>
      <c r="B18" s="205" t="s">
        <v>6</v>
      </c>
      <c r="C18" s="206" t="s">
        <v>380</v>
      </c>
      <c r="D18" s="207">
        <v>1</v>
      </c>
      <c r="E18" s="207">
        <v>1</v>
      </c>
      <c r="F18" s="207">
        <v>1</v>
      </c>
      <c r="G18" s="207">
        <v>1</v>
      </c>
      <c r="H18" s="207">
        <v>1</v>
      </c>
      <c r="I18" s="207">
        <v>1</v>
      </c>
      <c r="J18" s="207">
        <v>1</v>
      </c>
      <c r="K18" s="207">
        <v>1</v>
      </c>
      <c r="L18" s="207">
        <v>1</v>
      </c>
      <c r="M18" s="207">
        <v>1</v>
      </c>
      <c r="N18" s="207">
        <v>1</v>
      </c>
      <c r="O18" s="207">
        <v>1</v>
      </c>
      <c r="P18" s="207">
        <v>1</v>
      </c>
      <c r="Q18" s="207">
        <v>1</v>
      </c>
      <c r="R18" s="207">
        <v>1</v>
      </c>
      <c r="S18" s="207">
        <v>1</v>
      </c>
      <c r="T18" s="207">
        <v>1</v>
      </c>
      <c r="U18" s="207">
        <v>1</v>
      </c>
      <c r="V18" s="207">
        <v>1</v>
      </c>
      <c r="W18" s="207">
        <v>1</v>
      </c>
      <c r="X18" s="183"/>
      <c r="Y18" s="163">
        <v>20</v>
      </c>
      <c r="Z18" s="164"/>
    </row>
    <row r="19" spans="1:26" s="165" customFormat="1" ht="28.95" customHeight="1" x14ac:dyDescent="0.3">
      <c r="A19" s="180" t="s">
        <v>130</v>
      </c>
      <c r="B19" s="205" t="s">
        <v>6</v>
      </c>
      <c r="C19" s="206" t="s">
        <v>381</v>
      </c>
      <c r="D19" s="207">
        <v>1</v>
      </c>
      <c r="E19" s="207">
        <v>1</v>
      </c>
      <c r="F19" s="207">
        <v>1</v>
      </c>
      <c r="G19" s="207">
        <v>1</v>
      </c>
      <c r="H19" s="207">
        <v>1</v>
      </c>
      <c r="I19" s="207">
        <v>1</v>
      </c>
      <c r="J19" s="207">
        <v>1</v>
      </c>
      <c r="K19" s="207">
        <v>1</v>
      </c>
      <c r="L19" s="207">
        <v>1</v>
      </c>
      <c r="M19" s="207">
        <v>1</v>
      </c>
      <c r="N19" s="207">
        <v>1</v>
      </c>
      <c r="O19" s="207">
        <v>1</v>
      </c>
      <c r="P19" s="207">
        <v>1</v>
      </c>
      <c r="Q19" s="207">
        <v>1</v>
      </c>
      <c r="R19" s="207">
        <v>1</v>
      </c>
      <c r="S19" s="207">
        <v>1</v>
      </c>
      <c r="T19" s="207">
        <v>1</v>
      </c>
      <c r="U19" s="207">
        <v>1</v>
      </c>
      <c r="V19" s="207">
        <v>1</v>
      </c>
      <c r="W19" s="207">
        <v>1</v>
      </c>
      <c r="X19" s="183"/>
      <c r="Y19" s="163">
        <v>20</v>
      </c>
      <c r="Z19" s="164"/>
    </row>
    <row r="20" spans="1:26" s="165" customFormat="1" ht="28.95" customHeight="1" x14ac:dyDescent="0.3">
      <c r="A20" s="180" t="s">
        <v>129</v>
      </c>
      <c r="B20" s="205" t="s">
        <v>6</v>
      </c>
      <c r="C20" s="206" t="s">
        <v>382</v>
      </c>
      <c r="D20" s="207">
        <v>1</v>
      </c>
      <c r="E20" s="207">
        <v>1</v>
      </c>
      <c r="F20" s="207">
        <v>1</v>
      </c>
      <c r="G20" s="207">
        <v>1</v>
      </c>
      <c r="H20" s="207">
        <v>1</v>
      </c>
      <c r="I20" s="207">
        <v>1</v>
      </c>
      <c r="J20" s="207">
        <v>1</v>
      </c>
      <c r="K20" s="207">
        <v>1</v>
      </c>
      <c r="L20" s="207">
        <v>1</v>
      </c>
      <c r="M20" s="207">
        <v>1</v>
      </c>
      <c r="N20" s="207">
        <v>1</v>
      </c>
      <c r="O20" s="207">
        <v>1</v>
      </c>
      <c r="P20" s="207">
        <v>1</v>
      </c>
      <c r="Q20" s="207">
        <v>1</v>
      </c>
      <c r="R20" s="207">
        <v>1</v>
      </c>
      <c r="S20" s="207">
        <v>1</v>
      </c>
      <c r="T20" s="207">
        <v>1</v>
      </c>
      <c r="U20" s="207">
        <v>1</v>
      </c>
      <c r="V20" s="207">
        <v>1</v>
      </c>
      <c r="W20" s="207">
        <v>1</v>
      </c>
      <c r="X20" s="183"/>
      <c r="Y20" s="163">
        <v>20</v>
      </c>
      <c r="Z20" s="164"/>
    </row>
    <row r="21" spans="1:26" s="165" customFormat="1" ht="28.95" customHeight="1" x14ac:dyDescent="0.3">
      <c r="A21" s="180" t="s">
        <v>127</v>
      </c>
      <c r="B21" s="205" t="s">
        <v>6</v>
      </c>
      <c r="C21" s="206" t="s">
        <v>383</v>
      </c>
      <c r="D21" s="207">
        <v>1</v>
      </c>
      <c r="E21" s="207">
        <v>1</v>
      </c>
      <c r="F21" s="207">
        <v>1</v>
      </c>
      <c r="G21" s="207">
        <v>1</v>
      </c>
      <c r="H21" s="207">
        <v>1</v>
      </c>
      <c r="I21" s="207">
        <v>1</v>
      </c>
      <c r="J21" s="207">
        <v>1</v>
      </c>
      <c r="K21" s="207">
        <v>1</v>
      </c>
      <c r="L21" s="207">
        <v>1</v>
      </c>
      <c r="M21" s="207">
        <v>1</v>
      </c>
      <c r="N21" s="207">
        <v>1</v>
      </c>
      <c r="O21" s="207">
        <v>1</v>
      </c>
      <c r="P21" s="207">
        <v>1</v>
      </c>
      <c r="Q21" s="207">
        <v>1</v>
      </c>
      <c r="R21" s="207">
        <v>1</v>
      </c>
      <c r="S21" s="207">
        <v>1</v>
      </c>
      <c r="T21" s="207">
        <v>1</v>
      </c>
      <c r="U21" s="207">
        <v>1</v>
      </c>
      <c r="V21" s="207">
        <v>1</v>
      </c>
      <c r="W21" s="207">
        <v>1</v>
      </c>
      <c r="X21" s="183"/>
      <c r="Y21" s="163">
        <v>20</v>
      </c>
      <c r="Z21" s="164"/>
    </row>
    <row r="22" spans="1:26" s="165" customFormat="1" ht="28.95" customHeight="1" x14ac:dyDescent="0.3">
      <c r="A22" s="180" t="s">
        <v>125</v>
      </c>
      <c r="B22" s="180" t="s">
        <v>6</v>
      </c>
      <c r="C22" s="166" t="s">
        <v>384</v>
      </c>
      <c r="D22" s="163">
        <v>1</v>
      </c>
      <c r="E22" s="163">
        <v>1</v>
      </c>
      <c r="F22" s="163">
        <v>1</v>
      </c>
      <c r="G22" s="163">
        <v>1</v>
      </c>
      <c r="H22" s="163">
        <v>1</v>
      </c>
      <c r="I22" s="163">
        <v>1</v>
      </c>
      <c r="J22" s="163">
        <v>1</v>
      </c>
      <c r="K22" s="163">
        <v>1</v>
      </c>
      <c r="L22" s="163">
        <v>1</v>
      </c>
      <c r="M22" s="163">
        <v>1</v>
      </c>
      <c r="N22" s="163">
        <v>1</v>
      </c>
      <c r="O22" s="163">
        <v>1</v>
      </c>
      <c r="P22" s="163">
        <v>1</v>
      </c>
      <c r="Q22" s="163">
        <v>1</v>
      </c>
      <c r="R22" s="163">
        <v>1</v>
      </c>
      <c r="S22" s="163">
        <v>1</v>
      </c>
      <c r="T22" s="163">
        <v>1</v>
      </c>
      <c r="U22" s="163">
        <v>1</v>
      </c>
      <c r="V22" s="163">
        <v>1</v>
      </c>
      <c r="W22" s="163">
        <v>1</v>
      </c>
      <c r="X22" s="183"/>
      <c r="Y22" s="163">
        <v>20</v>
      </c>
      <c r="Z22" s="164"/>
    </row>
    <row r="23" spans="1:26" s="165" customFormat="1" ht="28.95" hidden="1" customHeight="1" x14ac:dyDescent="0.3">
      <c r="A23" s="180" t="s">
        <v>123</v>
      </c>
      <c r="B23" s="180" t="s">
        <v>6</v>
      </c>
      <c r="C23" s="166" t="s">
        <v>385</v>
      </c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3"/>
      <c r="W23" s="163"/>
      <c r="X23" s="183"/>
      <c r="Y23" s="163">
        <v>0</v>
      </c>
      <c r="Z23" s="164"/>
    </row>
    <row r="24" spans="1:26" s="165" customFormat="1" ht="28.95" hidden="1" customHeight="1" x14ac:dyDescent="0.3">
      <c r="A24" s="180" t="s">
        <v>121</v>
      </c>
      <c r="B24" s="180" t="s">
        <v>6</v>
      </c>
      <c r="C24" s="166" t="s">
        <v>386</v>
      </c>
      <c r="D24" s="163">
        <v>0</v>
      </c>
      <c r="E24" s="163">
        <v>0</v>
      </c>
      <c r="F24" s="163">
        <v>0</v>
      </c>
      <c r="G24" s="163">
        <v>0</v>
      </c>
      <c r="H24" s="163">
        <v>0</v>
      </c>
      <c r="I24" s="163">
        <v>0</v>
      </c>
      <c r="J24" s="163"/>
      <c r="K24" s="163"/>
      <c r="L24" s="163"/>
      <c r="M24" s="163"/>
      <c r="N24" s="163"/>
      <c r="O24" s="163"/>
      <c r="P24" s="163"/>
      <c r="Q24" s="163"/>
      <c r="R24" s="163"/>
      <c r="S24" s="163"/>
      <c r="T24" s="163">
        <v>0</v>
      </c>
      <c r="U24" s="163">
        <v>0</v>
      </c>
      <c r="V24" s="163">
        <v>0</v>
      </c>
      <c r="W24" s="163">
        <v>0</v>
      </c>
      <c r="X24" s="183"/>
      <c r="Y24" s="163">
        <v>0</v>
      </c>
      <c r="Z24" s="164"/>
    </row>
    <row r="25" spans="1:26" s="165" customFormat="1" ht="28.95" hidden="1" customHeight="1" x14ac:dyDescent="0.3">
      <c r="A25" s="180" t="s">
        <v>119</v>
      </c>
      <c r="B25" s="180" t="s">
        <v>6</v>
      </c>
      <c r="C25" s="166" t="s">
        <v>385</v>
      </c>
      <c r="D25" s="163"/>
      <c r="E25" s="163"/>
      <c r="F25" s="163"/>
      <c r="G25" s="163"/>
      <c r="H25" s="163">
        <v>0</v>
      </c>
      <c r="I25" s="163">
        <v>0</v>
      </c>
      <c r="J25" s="163"/>
      <c r="K25" s="163"/>
      <c r="L25" s="163"/>
      <c r="M25" s="163">
        <v>0</v>
      </c>
      <c r="N25" s="163">
        <v>0</v>
      </c>
      <c r="O25" s="163"/>
      <c r="P25" s="163">
        <v>0</v>
      </c>
      <c r="Q25" s="163">
        <v>0</v>
      </c>
      <c r="R25" s="163">
        <v>0</v>
      </c>
      <c r="S25" s="163"/>
      <c r="T25" s="163">
        <v>0</v>
      </c>
      <c r="U25" s="163">
        <v>0</v>
      </c>
      <c r="V25" s="163">
        <v>0</v>
      </c>
      <c r="W25" s="163"/>
      <c r="X25" s="183"/>
      <c r="Y25" s="163">
        <v>0</v>
      </c>
      <c r="Z25" s="164"/>
    </row>
    <row r="26" spans="1:26" s="165" customFormat="1" ht="28.95" hidden="1" customHeight="1" x14ac:dyDescent="0.3">
      <c r="A26" s="180" t="s">
        <v>117</v>
      </c>
      <c r="B26" s="180" t="s">
        <v>6</v>
      </c>
      <c r="C26" s="166" t="s">
        <v>386</v>
      </c>
      <c r="D26" s="163">
        <v>0</v>
      </c>
      <c r="E26" s="163">
        <v>0</v>
      </c>
      <c r="F26" s="163">
        <v>0</v>
      </c>
      <c r="G26" s="163">
        <v>0</v>
      </c>
      <c r="H26" s="163">
        <v>0</v>
      </c>
      <c r="I26" s="163">
        <v>0</v>
      </c>
      <c r="J26" s="163">
        <v>0</v>
      </c>
      <c r="K26" s="163">
        <v>0</v>
      </c>
      <c r="L26" s="163">
        <v>0</v>
      </c>
      <c r="M26" s="163">
        <v>0</v>
      </c>
      <c r="N26" s="163">
        <v>0</v>
      </c>
      <c r="O26" s="163">
        <v>0</v>
      </c>
      <c r="P26" s="163">
        <v>0</v>
      </c>
      <c r="Q26" s="163">
        <v>0</v>
      </c>
      <c r="R26" s="163">
        <v>0</v>
      </c>
      <c r="S26" s="163">
        <v>0</v>
      </c>
      <c r="T26" s="163">
        <v>0</v>
      </c>
      <c r="U26" s="163">
        <v>0</v>
      </c>
      <c r="V26" s="163">
        <v>0</v>
      </c>
      <c r="W26" s="163">
        <v>0</v>
      </c>
      <c r="X26" s="183"/>
      <c r="Y26" s="163">
        <v>0</v>
      </c>
      <c r="Z26" s="164"/>
    </row>
    <row r="27" spans="1:26" s="165" customFormat="1" ht="28.95" hidden="1" customHeight="1" x14ac:dyDescent="0.3">
      <c r="A27" s="180" t="s">
        <v>115</v>
      </c>
      <c r="B27" s="180" t="s">
        <v>6</v>
      </c>
      <c r="C27" s="166" t="s">
        <v>387</v>
      </c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3"/>
      <c r="W27" s="163"/>
      <c r="X27" s="183"/>
      <c r="Y27" s="163">
        <v>0</v>
      </c>
      <c r="Z27" s="164"/>
    </row>
    <row r="28" spans="1:26" s="165" customFormat="1" ht="28.95" hidden="1" customHeight="1" x14ac:dyDescent="0.3">
      <c r="A28" s="180" t="s">
        <v>113</v>
      </c>
      <c r="B28" s="180" t="s">
        <v>6</v>
      </c>
      <c r="C28" s="166" t="s">
        <v>388</v>
      </c>
      <c r="D28" s="163">
        <v>0</v>
      </c>
      <c r="E28" s="163">
        <v>0</v>
      </c>
      <c r="F28" s="163">
        <v>0</v>
      </c>
      <c r="G28" s="163">
        <v>0</v>
      </c>
      <c r="H28" s="163">
        <v>0</v>
      </c>
      <c r="I28" s="163">
        <v>0</v>
      </c>
      <c r="J28" s="163">
        <v>0</v>
      </c>
      <c r="K28" s="163">
        <v>0</v>
      </c>
      <c r="L28" s="163">
        <v>0</v>
      </c>
      <c r="M28" s="163">
        <v>0</v>
      </c>
      <c r="N28" s="163">
        <v>0</v>
      </c>
      <c r="O28" s="163">
        <v>0</v>
      </c>
      <c r="P28" s="163">
        <v>0</v>
      </c>
      <c r="Q28" s="163">
        <v>0</v>
      </c>
      <c r="R28" s="163">
        <v>0</v>
      </c>
      <c r="S28" s="163">
        <v>0</v>
      </c>
      <c r="T28" s="163">
        <v>0</v>
      </c>
      <c r="U28" s="163">
        <v>0</v>
      </c>
      <c r="V28" s="163">
        <v>0</v>
      </c>
      <c r="W28" s="163"/>
      <c r="X28" s="183"/>
      <c r="Y28" s="163">
        <v>0</v>
      </c>
      <c r="Z28" s="164"/>
    </row>
    <row r="29" spans="1:26" s="165" customFormat="1" ht="28.95" customHeight="1" x14ac:dyDescent="0.3">
      <c r="A29" s="180" t="s">
        <v>111</v>
      </c>
      <c r="B29" s="180" t="s">
        <v>6</v>
      </c>
      <c r="C29" s="166" t="s">
        <v>389</v>
      </c>
      <c r="D29" s="163">
        <v>1</v>
      </c>
      <c r="E29" s="163">
        <v>1</v>
      </c>
      <c r="F29" s="163">
        <v>1</v>
      </c>
      <c r="G29" s="163">
        <v>1</v>
      </c>
      <c r="H29" s="163">
        <v>1</v>
      </c>
      <c r="I29" s="163">
        <v>1</v>
      </c>
      <c r="J29" s="163">
        <v>1</v>
      </c>
      <c r="K29" s="163">
        <v>1</v>
      </c>
      <c r="L29" s="163">
        <v>1</v>
      </c>
      <c r="M29" s="163">
        <v>1</v>
      </c>
      <c r="N29" s="163">
        <v>1</v>
      </c>
      <c r="O29" s="163">
        <v>1</v>
      </c>
      <c r="P29" s="163">
        <v>1</v>
      </c>
      <c r="Q29" s="163">
        <v>1</v>
      </c>
      <c r="R29" s="163">
        <v>1</v>
      </c>
      <c r="S29" s="163">
        <v>1</v>
      </c>
      <c r="T29" s="163">
        <v>1</v>
      </c>
      <c r="U29" s="163">
        <v>1</v>
      </c>
      <c r="V29" s="163">
        <v>1</v>
      </c>
      <c r="W29" s="163">
        <v>1</v>
      </c>
      <c r="X29" s="183"/>
      <c r="Y29" s="163">
        <v>20</v>
      </c>
      <c r="Z29" s="164"/>
    </row>
    <row r="30" spans="1:26" s="165" customFormat="1" ht="28.95" customHeight="1" x14ac:dyDescent="0.3">
      <c r="A30" s="180" t="s">
        <v>109</v>
      </c>
      <c r="B30" s="180" t="s">
        <v>6</v>
      </c>
      <c r="C30" s="166" t="s">
        <v>390</v>
      </c>
      <c r="D30" s="163">
        <v>1</v>
      </c>
      <c r="E30" s="163">
        <v>1</v>
      </c>
      <c r="F30" s="163">
        <v>1</v>
      </c>
      <c r="G30" s="163">
        <v>1</v>
      </c>
      <c r="H30" s="163">
        <v>1</v>
      </c>
      <c r="I30" s="163">
        <v>1</v>
      </c>
      <c r="J30" s="163">
        <v>1</v>
      </c>
      <c r="K30" s="163">
        <v>1</v>
      </c>
      <c r="L30" s="207">
        <v>1</v>
      </c>
      <c r="M30" s="207">
        <v>1</v>
      </c>
      <c r="N30" s="207">
        <v>1</v>
      </c>
      <c r="O30" s="207">
        <v>1</v>
      </c>
      <c r="P30" s="207">
        <v>1</v>
      </c>
      <c r="Q30" s="207">
        <v>1</v>
      </c>
      <c r="R30" s="207">
        <v>1</v>
      </c>
      <c r="S30" s="207">
        <v>1</v>
      </c>
      <c r="T30" s="207">
        <v>1</v>
      </c>
      <c r="U30" s="207">
        <v>1</v>
      </c>
      <c r="V30" s="163">
        <v>1</v>
      </c>
      <c r="W30" s="163">
        <v>1</v>
      </c>
      <c r="X30" s="183"/>
      <c r="Y30" s="163">
        <v>20</v>
      </c>
      <c r="Z30" s="164"/>
    </row>
    <row r="31" spans="1:26" s="214" customFormat="1" ht="28.95" customHeight="1" x14ac:dyDescent="0.3">
      <c r="A31" s="205" t="s">
        <v>108</v>
      </c>
      <c r="B31" s="205" t="s">
        <v>6</v>
      </c>
      <c r="C31" s="206" t="s">
        <v>391</v>
      </c>
      <c r="D31" s="207">
        <v>1</v>
      </c>
      <c r="E31" s="207">
        <v>1</v>
      </c>
      <c r="F31" s="207">
        <v>1</v>
      </c>
      <c r="G31" s="207">
        <v>1</v>
      </c>
      <c r="H31" s="207">
        <v>1</v>
      </c>
      <c r="I31" s="207">
        <v>1</v>
      </c>
      <c r="J31" s="207"/>
      <c r="K31" s="207">
        <v>2</v>
      </c>
      <c r="L31" s="207">
        <v>1</v>
      </c>
      <c r="M31" s="207">
        <v>1</v>
      </c>
      <c r="N31" s="207">
        <v>1</v>
      </c>
      <c r="O31" s="207"/>
      <c r="P31" s="207">
        <v>1</v>
      </c>
      <c r="Q31" s="207">
        <v>1</v>
      </c>
      <c r="R31" s="207">
        <v>1</v>
      </c>
      <c r="S31" s="207"/>
      <c r="T31" s="207">
        <v>1</v>
      </c>
      <c r="U31" s="207">
        <v>1</v>
      </c>
      <c r="V31" s="207">
        <v>1</v>
      </c>
      <c r="W31" s="207">
        <v>2</v>
      </c>
      <c r="X31" s="212"/>
      <c r="Y31" s="207">
        <v>19</v>
      </c>
      <c r="Z31" s="213"/>
    </row>
    <row r="32" spans="1:26" s="214" customFormat="1" ht="28.95" customHeight="1" x14ac:dyDescent="0.3">
      <c r="A32" s="205" t="s">
        <v>107</v>
      </c>
      <c r="B32" s="205" t="s">
        <v>6</v>
      </c>
      <c r="C32" s="206" t="s">
        <v>392</v>
      </c>
      <c r="D32" s="207">
        <v>1</v>
      </c>
      <c r="E32" s="207">
        <v>1</v>
      </c>
      <c r="F32" s="207">
        <v>1</v>
      </c>
      <c r="G32" s="207">
        <v>1</v>
      </c>
      <c r="H32" s="207">
        <v>1</v>
      </c>
      <c r="I32" s="207">
        <v>1</v>
      </c>
      <c r="J32" s="207">
        <v>0</v>
      </c>
      <c r="K32" s="207">
        <v>2</v>
      </c>
      <c r="L32" s="207">
        <v>1</v>
      </c>
      <c r="M32" s="208">
        <v>1</v>
      </c>
      <c r="N32" s="208">
        <v>1</v>
      </c>
      <c r="O32" s="207">
        <v>0</v>
      </c>
      <c r="P32" s="207">
        <v>1</v>
      </c>
      <c r="Q32" s="208">
        <v>1</v>
      </c>
      <c r="R32" s="208">
        <v>1</v>
      </c>
      <c r="S32" s="207">
        <v>0</v>
      </c>
      <c r="T32" s="207">
        <v>1</v>
      </c>
      <c r="U32" s="207">
        <v>1</v>
      </c>
      <c r="V32" s="207">
        <v>1</v>
      </c>
      <c r="W32" s="207">
        <v>2</v>
      </c>
      <c r="X32" s="212"/>
      <c r="Y32" s="207">
        <v>19</v>
      </c>
      <c r="Z32" s="213"/>
    </row>
    <row r="33" spans="1:26" s="214" customFormat="1" ht="28.95" customHeight="1" x14ac:dyDescent="0.3">
      <c r="A33" s="205" t="s">
        <v>106</v>
      </c>
      <c r="B33" s="205" t="s">
        <v>6</v>
      </c>
      <c r="C33" s="206" t="s">
        <v>393</v>
      </c>
      <c r="D33" s="207">
        <v>1</v>
      </c>
      <c r="E33" s="207">
        <v>1</v>
      </c>
      <c r="F33" s="207">
        <v>1</v>
      </c>
      <c r="G33" s="207">
        <v>1</v>
      </c>
      <c r="H33" s="207">
        <v>1</v>
      </c>
      <c r="I33" s="207">
        <v>1</v>
      </c>
      <c r="J33" s="207">
        <v>0</v>
      </c>
      <c r="K33" s="207">
        <v>2</v>
      </c>
      <c r="L33" s="207">
        <v>1</v>
      </c>
      <c r="M33" s="208">
        <v>0</v>
      </c>
      <c r="N33" s="208">
        <v>0</v>
      </c>
      <c r="O33" s="207">
        <v>1</v>
      </c>
      <c r="P33" s="207">
        <v>1</v>
      </c>
      <c r="Q33" s="208">
        <v>0</v>
      </c>
      <c r="R33" s="208">
        <v>0</v>
      </c>
      <c r="S33" s="207">
        <v>1</v>
      </c>
      <c r="T33" s="207">
        <v>1</v>
      </c>
      <c r="U33" s="207">
        <v>1</v>
      </c>
      <c r="V33" s="207">
        <v>1</v>
      </c>
      <c r="W33" s="207">
        <v>2</v>
      </c>
      <c r="X33" s="212"/>
      <c r="Y33" s="207">
        <v>17</v>
      </c>
      <c r="Z33" s="213"/>
    </row>
    <row r="34" spans="1:26" s="165" customFormat="1" ht="28.95" hidden="1" customHeight="1" x14ac:dyDescent="0.3">
      <c r="A34" s="180" t="s">
        <v>105</v>
      </c>
      <c r="B34" s="180" t="s">
        <v>6</v>
      </c>
      <c r="C34" s="166" t="s">
        <v>394</v>
      </c>
      <c r="D34" s="163"/>
      <c r="E34" s="163"/>
      <c r="F34" s="163"/>
      <c r="G34" s="163"/>
      <c r="H34" s="163"/>
      <c r="I34" s="163"/>
      <c r="J34" s="163"/>
      <c r="K34" s="163"/>
      <c r="L34" s="207"/>
      <c r="M34" s="207"/>
      <c r="N34" s="207"/>
      <c r="O34" s="207"/>
      <c r="P34" s="207"/>
      <c r="Q34" s="207"/>
      <c r="R34" s="207"/>
      <c r="S34" s="207"/>
      <c r="T34" s="207"/>
      <c r="U34" s="207"/>
      <c r="V34" s="163"/>
      <c r="W34" s="163"/>
      <c r="X34" s="183"/>
      <c r="Y34" s="163">
        <v>0</v>
      </c>
      <c r="Z34" s="164"/>
    </row>
    <row r="35" spans="1:26" s="214" customFormat="1" ht="28.95" customHeight="1" x14ac:dyDescent="0.3">
      <c r="A35" s="205" t="s">
        <v>104</v>
      </c>
      <c r="B35" s="205" t="s">
        <v>6</v>
      </c>
      <c r="C35" s="206" t="s">
        <v>395</v>
      </c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>
        <v>1</v>
      </c>
      <c r="P35" s="207"/>
      <c r="Q35" s="207"/>
      <c r="R35" s="207"/>
      <c r="S35" s="207">
        <v>1</v>
      </c>
      <c r="T35" s="207"/>
      <c r="U35" s="207"/>
      <c r="V35" s="207"/>
      <c r="W35" s="207"/>
      <c r="X35" s="212"/>
      <c r="Y35" s="207">
        <v>2</v>
      </c>
      <c r="Z35" s="213"/>
    </row>
    <row r="36" spans="1:26" s="214" customFormat="1" ht="28.95" customHeight="1" x14ac:dyDescent="0.3">
      <c r="A36" s="205" t="s">
        <v>103</v>
      </c>
      <c r="B36" s="205" t="s">
        <v>6</v>
      </c>
      <c r="C36" s="206" t="s">
        <v>396</v>
      </c>
      <c r="D36" s="207">
        <v>0</v>
      </c>
      <c r="E36" s="207">
        <v>0</v>
      </c>
      <c r="F36" s="207">
        <v>0</v>
      </c>
      <c r="G36" s="207">
        <v>0</v>
      </c>
      <c r="H36" s="207">
        <v>0</v>
      </c>
      <c r="I36" s="207">
        <v>0</v>
      </c>
      <c r="J36" s="207">
        <v>0</v>
      </c>
      <c r="K36" s="207">
        <v>0</v>
      </c>
      <c r="L36" s="207">
        <v>0</v>
      </c>
      <c r="M36" s="207">
        <v>0</v>
      </c>
      <c r="N36" s="207">
        <v>0</v>
      </c>
      <c r="O36" s="207">
        <v>1</v>
      </c>
      <c r="P36" s="207">
        <v>0</v>
      </c>
      <c r="Q36" s="207">
        <v>0</v>
      </c>
      <c r="R36" s="207">
        <v>0</v>
      </c>
      <c r="S36" s="207">
        <v>1</v>
      </c>
      <c r="T36" s="207">
        <v>0</v>
      </c>
      <c r="U36" s="207">
        <v>0</v>
      </c>
      <c r="V36" s="207">
        <v>0</v>
      </c>
      <c r="W36" s="207">
        <v>0</v>
      </c>
      <c r="X36" s="212"/>
      <c r="Y36" s="207">
        <v>2</v>
      </c>
      <c r="Z36" s="213"/>
    </row>
    <row r="37" spans="1:26" s="214" customFormat="1" ht="28.95" customHeight="1" x14ac:dyDescent="0.3">
      <c r="A37" s="205" t="s">
        <v>102</v>
      </c>
      <c r="B37" s="205" t="s">
        <v>6</v>
      </c>
      <c r="C37" s="206" t="s">
        <v>397</v>
      </c>
      <c r="D37" s="207">
        <v>0</v>
      </c>
      <c r="E37" s="207">
        <v>0</v>
      </c>
      <c r="F37" s="207">
        <v>0</v>
      </c>
      <c r="G37" s="207">
        <v>0</v>
      </c>
      <c r="H37" s="207">
        <v>0</v>
      </c>
      <c r="I37" s="207">
        <v>0</v>
      </c>
      <c r="J37" s="207">
        <v>0</v>
      </c>
      <c r="K37" s="207">
        <v>0</v>
      </c>
      <c r="L37" s="207">
        <v>0</v>
      </c>
      <c r="M37" s="207">
        <v>0</v>
      </c>
      <c r="N37" s="207">
        <v>0</v>
      </c>
      <c r="O37" s="207">
        <v>1</v>
      </c>
      <c r="P37" s="207">
        <v>0</v>
      </c>
      <c r="Q37" s="207">
        <v>0</v>
      </c>
      <c r="R37" s="207">
        <v>0</v>
      </c>
      <c r="S37" s="207">
        <v>1</v>
      </c>
      <c r="T37" s="207">
        <v>0</v>
      </c>
      <c r="U37" s="207">
        <v>0</v>
      </c>
      <c r="V37" s="207">
        <v>0</v>
      </c>
      <c r="W37" s="207">
        <v>0</v>
      </c>
      <c r="X37" s="212"/>
      <c r="Y37" s="207">
        <v>2</v>
      </c>
      <c r="Z37" s="213"/>
    </row>
    <row r="38" spans="1:26" s="214" customFormat="1" ht="28.95" customHeight="1" x14ac:dyDescent="0.3">
      <c r="A38" s="205" t="s">
        <v>101</v>
      </c>
      <c r="B38" s="205" t="s">
        <v>6</v>
      </c>
      <c r="C38" s="206" t="s">
        <v>398</v>
      </c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>
        <v>1</v>
      </c>
      <c r="P38" s="207"/>
      <c r="Q38" s="207"/>
      <c r="R38" s="207"/>
      <c r="S38" s="207">
        <v>1</v>
      </c>
      <c r="T38" s="207"/>
      <c r="U38" s="207"/>
      <c r="V38" s="207"/>
      <c r="W38" s="207"/>
      <c r="X38" s="212"/>
      <c r="Y38" s="207">
        <v>2</v>
      </c>
      <c r="Z38" s="213"/>
    </row>
    <row r="39" spans="1:26" s="165" customFormat="1" ht="28.95" hidden="1" customHeight="1" x14ac:dyDescent="0.3">
      <c r="A39" s="180" t="s">
        <v>100</v>
      </c>
      <c r="B39" s="180" t="s">
        <v>6</v>
      </c>
      <c r="C39" s="166" t="s">
        <v>399</v>
      </c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83"/>
      <c r="Y39" s="163">
        <v>0</v>
      </c>
      <c r="Z39" s="164"/>
    </row>
    <row r="40" spans="1:26" s="214" customFormat="1" ht="28.95" customHeight="1" x14ac:dyDescent="0.3">
      <c r="A40" s="205" t="s">
        <v>99</v>
      </c>
      <c r="B40" s="205" t="s">
        <v>6</v>
      </c>
      <c r="C40" s="206" t="s">
        <v>400</v>
      </c>
      <c r="D40" s="207">
        <v>1</v>
      </c>
      <c r="E40" s="207">
        <v>1</v>
      </c>
      <c r="F40" s="207">
        <v>1</v>
      </c>
      <c r="G40" s="207">
        <v>1</v>
      </c>
      <c r="H40" s="207">
        <v>1</v>
      </c>
      <c r="I40" s="207">
        <v>1</v>
      </c>
      <c r="J40" s="207"/>
      <c r="K40" s="207">
        <v>2</v>
      </c>
      <c r="L40" s="207">
        <v>1</v>
      </c>
      <c r="M40" s="207"/>
      <c r="N40" s="207"/>
      <c r="O40" s="207">
        <v>2</v>
      </c>
      <c r="P40" s="207">
        <v>1</v>
      </c>
      <c r="Q40" s="207"/>
      <c r="R40" s="207"/>
      <c r="S40" s="207">
        <v>2</v>
      </c>
      <c r="T40" s="207">
        <v>1</v>
      </c>
      <c r="U40" s="207">
        <v>1</v>
      </c>
      <c r="V40" s="207">
        <v>1</v>
      </c>
      <c r="W40" s="207">
        <v>2</v>
      </c>
      <c r="X40" s="212"/>
      <c r="Y40" s="207">
        <v>19</v>
      </c>
      <c r="Z40" s="213"/>
    </row>
    <row r="41" spans="1:26" s="165" customFormat="1" ht="28.95" customHeight="1" x14ac:dyDescent="0.3">
      <c r="A41" s="180" t="s">
        <v>97</v>
      </c>
      <c r="B41" s="180" t="s">
        <v>6</v>
      </c>
      <c r="C41" s="166" t="s">
        <v>401</v>
      </c>
      <c r="D41" s="163">
        <v>1</v>
      </c>
      <c r="E41" s="163">
        <v>1</v>
      </c>
      <c r="F41" s="163">
        <v>1</v>
      </c>
      <c r="G41" s="163">
        <v>1</v>
      </c>
      <c r="H41" s="163">
        <v>1</v>
      </c>
      <c r="I41" s="163">
        <v>1</v>
      </c>
      <c r="J41" s="163">
        <v>1</v>
      </c>
      <c r="K41" s="163">
        <v>1</v>
      </c>
      <c r="L41" s="163">
        <v>1</v>
      </c>
      <c r="M41" s="163">
        <v>1</v>
      </c>
      <c r="N41" s="163">
        <v>1</v>
      </c>
      <c r="O41" s="163">
        <v>1</v>
      </c>
      <c r="P41" s="163">
        <v>1</v>
      </c>
      <c r="Q41" s="163">
        <v>1</v>
      </c>
      <c r="R41" s="163">
        <v>1</v>
      </c>
      <c r="S41" s="163">
        <v>1</v>
      </c>
      <c r="T41" s="163">
        <v>1</v>
      </c>
      <c r="U41" s="163">
        <v>1</v>
      </c>
      <c r="V41" s="163">
        <v>1</v>
      </c>
      <c r="W41" s="163">
        <v>1</v>
      </c>
      <c r="X41" s="183"/>
      <c r="Y41" s="163">
        <v>20</v>
      </c>
      <c r="Z41" s="164"/>
    </row>
    <row r="42" spans="1:26" s="165" customFormat="1" ht="28.95" customHeight="1" x14ac:dyDescent="0.3">
      <c r="A42" s="180" t="s">
        <v>95</v>
      </c>
      <c r="B42" s="180" t="s">
        <v>6</v>
      </c>
      <c r="C42" s="166" t="s">
        <v>402</v>
      </c>
      <c r="D42" s="163">
        <v>1</v>
      </c>
      <c r="E42" s="163">
        <v>1</v>
      </c>
      <c r="F42" s="163">
        <v>1</v>
      </c>
      <c r="G42" s="163">
        <v>1</v>
      </c>
      <c r="H42" s="163">
        <v>1</v>
      </c>
      <c r="I42" s="163">
        <v>1</v>
      </c>
      <c r="J42" s="163">
        <v>1</v>
      </c>
      <c r="K42" s="163">
        <v>1</v>
      </c>
      <c r="L42" s="163">
        <v>1</v>
      </c>
      <c r="M42" s="163">
        <v>1</v>
      </c>
      <c r="N42" s="163">
        <v>1</v>
      </c>
      <c r="O42" s="163">
        <v>1</v>
      </c>
      <c r="P42" s="163">
        <v>1</v>
      </c>
      <c r="Q42" s="163">
        <v>1</v>
      </c>
      <c r="R42" s="163">
        <v>1</v>
      </c>
      <c r="S42" s="163">
        <v>1</v>
      </c>
      <c r="T42" s="163">
        <v>1</v>
      </c>
      <c r="U42" s="163">
        <v>1</v>
      </c>
      <c r="V42" s="163">
        <v>1</v>
      </c>
      <c r="W42" s="163">
        <v>1</v>
      </c>
      <c r="X42" s="183"/>
      <c r="Y42" s="163">
        <v>20</v>
      </c>
      <c r="Z42" s="164"/>
    </row>
    <row r="43" spans="1:26" s="165" customFormat="1" ht="28.95" hidden="1" customHeight="1" x14ac:dyDescent="0.3">
      <c r="A43" s="180" t="s">
        <v>94</v>
      </c>
      <c r="B43" s="180" t="s">
        <v>6</v>
      </c>
      <c r="C43" s="166" t="s">
        <v>403</v>
      </c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83"/>
      <c r="Y43" s="163">
        <v>0</v>
      </c>
      <c r="Z43" s="164"/>
    </row>
    <row r="44" spans="1:26" s="165" customFormat="1" ht="28.95" hidden="1" customHeight="1" x14ac:dyDescent="0.3">
      <c r="A44" s="180" t="s">
        <v>92</v>
      </c>
      <c r="B44" s="180" t="s">
        <v>6</v>
      </c>
      <c r="C44" s="166" t="s">
        <v>404</v>
      </c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83"/>
      <c r="Y44" s="163">
        <v>0</v>
      </c>
      <c r="Z44" s="164"/>
    </row>
    <row r="45" spans="1:26" ht="28.95" customHeight="1" x14ac:dyDescent="0.3">
      <c r="A45" s="240" t="s">
        <v>85</v>
      </c>
      <c r="B45" s="238"/>
      <c r="C45" s="239"/>
      <c r="D45" s="184" t="s">
        <v>167</v>
      </c>
      <c r="E45" s="184" t="s">
        <v>243</v>
      </c>
      <c r="F45" s="184" t="s">
        <v>170</v>
      </c>
      <c r="G45" s="184" t="s">
        <v>244</v>
      </c>
      <c r="H45" s="184" t="s">
        <v>245</v>
      </c>
      <c r="I45" s="184" t="s">
        <v>171</v>
      </c>
      <c r="J45" s="184" t="s">
        <v>246</v>
      </c>
      <c r="K45" s="184" t="s">
        <v>247</v>
      </c>
      <c r="L45" s="184" t="s">
        <v>248</v>
      </c>
      <c r="M45" s="184" t="s">
        <v>172</v>
      </c>
      <c r="N45" s="185" t="s">
        <v>288</v>
      </c>
      <c r="O45" s="185" t="s">
        <v>289</v>
      </c>
      <c r="P45" s="185" t="s">
        <v>290</v>
      </c>
      <c r="Q45" s="185" t="s">
        <v>291</v>
      </c>
      <c r="R45" s="185" t="s">
        <v>292</v>
      </c>
      <c r="S45" s="185" t="s">
        <v>293</v>
      </c>
      <c r="T45" s="185" t="s">
        <v>294</v>
      </c>
      <c r="U45" s="185" t="s">
        <v>295</v>
      </c>
      <c r="V45" s="185" t="s">
        <v>296</v>
      </c>
      <c r="W45" s="185" t="s">
        <v>297</v>
      </c>
    </row>
    <row r="46" spans="1:26" ht="28.95" customHeight="1" x14ac:dyDescent="0.3">
      <c r="A46" s="180" t="s">
        <v>84</v>
      </c>
      <c r="B46" s="180" t="s">
        <v>6</v>
      </c>
      <c r="C46" s="166" t="s">
        <v>405</v>
      </c>
      <c r="D46" s="163">
        <v>1</v>
      </c>
      <c r="E46" s="163">
        <v>1</v>
      </c>
      <c r="F46" s="163">
        <v>1</v>
      </c>
      <c r="G46" s="163">
        <v>1</v>
      </c>
      <c r="H46" s="163">
        <v>1</v>
      </c>
      <c r="I46" s="163">
        <v>1</v>
      </c>
      <c r="J46" s="163">
        <v>1</v>
      </c>
      <c r="K46" s="163">
        <v>1</v>
      </c>
      <c r="L46" s="163">
        <v>1</v>
      </c>
      <c r="M46" s="163">
        <v>1</v>
      </c>
      <c r="N46" s="163">
        <v>2</v>
      </c>
      <c r="O46" s="163">
        <v>1</v>
      </c>
      <c r="P46" s="163">
        <v>1</v>
      </c>
      <c r="Q46" s="163">
        <v>1</v>
      </c>
      <c r="R46" s="163">
        <v>1</v>
      </c>
      <c r="S46" s="163">
        <v>1</v>
      </c>
      <c r="T46" s="163">
        <v>1</v>
      </c>
      <c r="U46" s="163">
        <v>1</v>
      </c>
      <c r="V46" s="163">
        <v>1</v>
      </c>
      <c r="W46" s="163">
        <v>1</v>
      </c>
      <c r="Y46" s="163">
        <v>21</v>
      </c>
    </row>
    <row r="47" spans="1:26" ht="28.95" customHeight="1" x14ac:dyDescent="0.3">
      <c r="A47" s="180" t="s">
        <v>83</v>
      </c>
      <c r="B47" s="180" t="s">
        <v>6</v>
      </c>
      <c r="C47" s="166" t="s">
        <v>406</v>
      </c>
      <c r="D47" s="163">
        <v>1</v>
      </c>
      <c r="E47" s="163">
        <v>1</v>
      </c>
      <c r="F47" s="163">
        <v>1</v>
      </c>
      <c r="G47" s="163">
        <v>1</v>
      </c>
      <c r="H47" s="163">
        <v>1</v>
      </c>
      <c r="I47" s="163">
        <v>1</v>
      </c>
      <c r="J47" s="163">
        <v>0</v>
      </c>
      <c r="K47" s="163">
        <v>2</v>
      </c>
      <c r="L47" s="163">
        <v>1</v>
      </c>
      <c r="M47" s="163">
        <v>1</v>
      </c>
      <c r="N47" s="163">
        <v>1</v>
      </c>
      <c r="O47" s="163">
        <v>0</v>
      </c>
      <c r="P47" s="163">
        <v>1</v>
      </c>
      <c r="Q47" s="163">
        <v>1</v>
      </c>
      <c r="R47" s="163">
        <v>1</v>
      </c>
      <c r="S47" s="163">
        <v>0</v>
      </c>
      <c r="T47" s="163">
        <v>1</v>
      </c>
      <c r="U47" s="163">
        <v>1</v>
      </c>
      <c r="V47" s="163">
        <v>1</v>
      </c>
      <c r="W47" s="163">
        <v>2</v>
      </c>
      <c r="Y47" s="163">
        <v>19</v>
      </c>
    </row>
    <row r="48" spans="1:26" ht="28.95" customHeight="1" x14ac:dyDescent="0.3">
      <c r="A48" s="180" t="s">
        <v>82</v>
      </c>
      <c r="B48" s="180" t="s">
        <v>6</v>
      </c>
      <c r="C48" s="166" t="s">
        <v>407</v>
      </c>
      <c r="D48" s="163">
        <v>0</v>
      </c>
      <c r="E48" s="163">
        <v>0</v>
      </c>
      <c r="F48" s="163">
        <v>0</v>
      </c>
      <c r="G48" s="163">
        <v>0</v>
      </c>
      <c r="H48" s="163">
        <v>0</v>
      </c>
      <c r="I48" s="163">
        <v>0</v>
      </c>
      <c r="J48" s="163">
        <v>0</v>
      </c>
      <c r="K48" s="163">
        <v>0</v>
      </c>
      <c r="L48" s="163">
        <v>0</v>
      </c>
      <c r="M48" s="163">
        <v>0</v>
      </c>
      <c r="N48" s="163">
        <v>0</v>
      </c>
      <c r="O48" s="163">
        <v>1</v>
      </c>
      <c r="P48" s="163">
        <v>0</v>
      </c>
      <c r="Q48" s="163">
        <v>0</v>
      </c>
      <c r="R48" s="163">
        <v>0</v>
      </c>
      <c r="S48" s="163">
        <v>1</v>
      </c>
      <c r="T48" s="163">
        <v>0</v>
      </c>
      <c r="U48" s="163">
        <v>0</v>
      </c>
      <c r="V48" s="163">
        <v>0</v>
      </c>
      <c r="W48" s="163">
        <v>0</v>
      </c>
      <c r="Y48" s="163">
        <v>2</v>
      </c>
    </row>
    <row r="49" spans="1:25" ht="28.95" customHeight="1" x14ac:dyDescent="0.3">
      <c r="A49" s="180" t="s">
        <v>80</v>
      </c>
      <c r="B49" s="180" t="s">
        <v>6</v>
      </c>
      <c r="C49" s="166" t="s">
        <v>408</v>
      </c>
      <c r="D49" s="163">
        <v>2</v>
      </c>
      <c r="E49" s="163">
        <v>2</v>
      </c>
      <c r="F49" s="163">
        <v>2</v>
      </c>
      <c r="G49" s="163">
        <v>2</v>
      </c>
      <c r="H49" s="163">
        <v>1</v>
      </c>
      <c r="I49" s="163">
        <v>1</v>
      </c>
      <c r="J49" s="163">
        <v>1</v>
      </c>
      <c r="K49" s="163">
        <v>1</v>
      </c>
      <c r="L49" s="163">
        <v>1</v>
      </c>
      <c r="M49" s="163">
        <v>4</v>
      </c>
      <c r="N49" s="163">
        <v>1</v>
      </c>
      <c r="O49" s="163">
        <v>2</v>
      </c>
      <c r="P49" s="163">
        <v>1</v>
      </c>
      <c r="Q49" s="163">
        <v>3</v>
      </c>
      <c r="R49" s="163">
        <v>3</v>
      </c>
      <c r="S49" s="163">
        <v>1</v>
      </c>
      <c r="T49" s="163">
        <v>3</v>
      </c>
      <c r="U49" s="163"/>
      <c r="V49" s="163">
        <v>1</v>
      </c>
      <c r="W49" s="163">
        <v>1</v>
      </c>
      <c r="Y49" s="163">
        <v>33</v>
      </c>
    </row>
    <row r="50" spans="1:25" ht="28.95" customHeight="1" x14ac:dyDescent="0.3">
      <c r="A50" s="180" t="s">
        <v>78</v>
      </c>
      <c r="B50" s="180" t="s">
        <v>6</v>
      </c>
      <c r="C50" s="166" t="s">
        <v>409</v>
      </c>
      <c r="D50" s="163">
        <v>2</v>
      </c>
      <c r="E50" s="163">
        <v>2</v>
      </c>
      <c r="F50" s="163">
        <v>2</v>
      </c>
      <c r="G50" s="163">
        <v>2</v>
      </c>
      <c r="H50" s="163">
        <v>1</v>
      </c>
      <c r="I50" s="163">
        <v>1</v>
      </c>
      <c r="J50" s="163">
        <v>1</v>
      </c>
      <c r="K50" s="163">
        <v>1</v>
      </c>
      <c r="L50" s="163">
        <v>1</v>
      </c>
      <c r="M50" s="163">
        <v>4</v>
      </c>
      <c r="N50" s="163">
        <v>1</v>
      </c>
      <c r="O50" s="163">
        <v>2</v>
      </c>
      <c r="P50" s="163">
        <v>1</v>
      </c>
      <c r="Q50" s="163">
        <v>3</v>
      </c>
      <c r="R50" s="163">
        <v>3</v>
      </c>
      <c r="S50" s="163">
        <v>1</v>
      </c>
      <c r="T50" s="163">
        <v>3</v>
      </c>
      <c r="U50" s="163"/>
      <c r="V50" s="163">
        <v>1</v>
      </c>
      <c r="W50" s="163">
        <v>1</v>
      </c>
      <c r="Y50" s="163">
        <v>33</v>
      </c>
    </row>
    <row r="51" spans="1:25" ht="28.95" customHeight="1" x14ac:dyDescent="0.3">
      <c r="A51" s="180" t="s">
        <v>76</v>
      </c>
      <c r="B51" s="180" t="s">
        <v>6</v>
      </c>
      <c r="C51" s="166" t="s">
        <v>410</v>
      </c>
      <c r="D51" s="163">
        <v>2</v>
      </c>
      <c r="E51" s="163">
        <v>2</v>
      </c>
      <c r="F51" s="163">
        <v>2</v>
      </c>
      <c r="G51" s="163">
        <v>2</v>
      </c>
      <c r="H51" s="163">
        <v>1</v>
      </c>
      <c r="I51" s="163">
        <v>1</v>
      </c>
      <c r="J51" s="163">
        <v>1</v>
      </c>
      <c r="K51" s="163">
        <v>1</v>
      </c>
      <c r="L51" s="163">
        <v>1</v>
      </c>
      <c r="M51" s="163">
        <v>4</v>
      </c>
      <c r="N51" s="163">
        <v>1</v>
      </c>
      <c r="O51" s="163">
        <v>2</v>
      </c>
      <c r="P51" s="163">
        <v>1</v>
      </c>
      <c r="Q51" s="163">
        <v>3</v>
      </c>
      <c r="R51" s="163">
        <v>3</v>
      </c>
      <c r="S51" s="163">
        <v>1</v>
      </c>
      <c r="T51" s="163">
        <v>3</v>
      </c>
      <c r="U51" s="163"/>
      <c r="V51" s="163">
        <v>1</v>
      </c>
      <c r="W51" s="163">
        <v>1</v>
      </c>
      <c r="Y51" s="163">
        <v>33</v>
      </c>
    </row>
    <row r="52" spans="1:25" ht="28.95" customHeight="1" x14ac:dyDescent="0.3">
      <c r="A52" s="180" t="s">
        <v>74</v>
      </c>
      <c r="B52" s="180" t="s">
        <v>6</v>
      </c>
      <c r="C52" s="166" t="s">
        <v>411</v>
      </c>
      <c r="D52" s="163">
        <v>2</v>
      </c>
      <c r="E52" s="163">
        <v>2</v>
      </c>
      <c r="F52" s="163"/>
      <c r="G52" s="163"/>
      <c r="H52" s="163">
        <v>2</v>
      </c>
      <c r="I52" s="163">
        <v>3</v>
      </c>
      <c r="J52" s="163">
        <v>2</v>
      </c>
      <c r="K52" s="163">
        <v>3</v>
      </c>
      <c r="L52" s="163">
        <v>1</v>
      </c>
      <c r="M52" s="163">
        <v>2</v>
      </c>
      <c r="N52" s="163"/>
      <c r="O52" s="163">
        <v>5</v>
      </c>
      <c r="P52" s="163">
        <v>2</v>
      </c>
      <c r="Q52" s="163">
        <v>5</v>
      </c>
      <c r="R52" s="163">
        <v>5</v>
      </c>
      <c r="S52" s="163">
        <v>2</v>
      </c>
      <c r="T52" s="163"/>
      <c r="U52" s="163"/>
      <c r="V52" s="163"/>
      <c r="W52" s="163">
        <v>2</v>
      </c>
      <c r="Y52" s="163">
        <v>38</v>
      </c>
    </row>
    <row r="53" spans="1:25" ht="28.95" customHeight="1" x14ac:dyDescent="0.3">
      <c r="A53" s="180" t="s">
        <v>72</v>
      </c>
      <c r="B53" s="180" t="s">
        <v>6</v>
      </c>
      <c r="C53" s="166" t="s">
        <v>412</v>
      </c>
      <c r="D53" s="163">
        <v>2</v>
      </c>
      <c r="E53" s="163">
        <v>3</v>
      </c>
      <c r="F53" s="163"/>
      <c r="G53" s="163">
        <v>2</v>
      </c>
      <c r="H53" s="163">
        <v>1</v>
      </c>
      <c r="I53" s="163">
        <v>1</v>
      </c>
      <c r="J53" s="163">
        <v>2</v>
      </c>
      <c r="K53" s="163">
        <v>1</v>
      </c>
      <c r="L53" s="163">
        <v>1</v>
      </c>
      <c r="M53" s="163">
        <v>4</v>
      </c>
      <c r="N53" s="163"/>
      <c r="O53" s="163">
        <v>3</v>
      </c>
      <c r="P53" s="163">
        <v>2</v>
      </c>
      <c r="Q53" s="163">
        <v>3</v>
      </c>
      <c r="R53" s="163">
        <v>3</v>
      </c>
      <c r="S53" s="163">
        <v>2</v>
      </c>
      <c r="T53" s="163"/>
      <c r="U53" s="163">
        <v>1</v>
      </c>
      <c r="V53" s="163">
        <v>1</v>
      </c>
      <c r="W53" s="163">
        <v>1</v>
      </c>
      <c r="Y53" s="163">
        <v>33</v>
      </c>
    </row>
    <row r="54" spans="1:25" ht="28.95" customHeight="1" x14ac:dyDescent="0.3">
      <c r="A54" s="180" t="s">
        <v>71</v>
      </c>
      <c r="B54" s="180" t="s">
        <v>44</v>
      </c>
      <c r="C54" s="166" t="s">
        <v>413</v>
      </c>
      <c r="D54" s="163">
        <v>450</v>
      </c>
      <c r="E54" s="163">
        <v>15</v>
      </c>
      <c r="F54" s="163">
        <v>20</v>
      </c>
      <c r="G54" s="163">
        <v>20</v>
      </c>
      <c r="H54" s="163">
        <v>10</v>
      </c>
      <c r="I54" s="163">
        <v>85</v>
      </c>
      <c r="J54" s="163">
        <v>70</v>
      </c>
      <c r="K54" s="163">
        <v>100</v>
      </c>
      <c r="L54" s="163">
        <v>85</v>
      </c>
      <c r="M54" s="163">
        <v>30</v>
      </c>
      <c r="N54" s="163">
        <v>20</v>
      </c>
      <c r="O54" s="163">
        <v>130</v>
      </c>
      <c r="P54" s="163">
        <v>10</v>
      </c>
      <c r="Q54" s="163">
        <v>75</v>
      </c>
      <c r="R54" s="163">
        <v>100</v>
      </c>
      <c r="S54" s="163">
        <v>65</v>
      </c>
      <c r="T54" s="163">
        <v>40</v>
      </c>
      <c r="U54" s="163">
        <v>50</v>
      </c>
      <c r="V54" s="163">
        <v>5</v>
      </c>
      <c r="W54" s="163">
        <v>50</v>
      </c>
      <c r="Y54" s="163">
        <v>1430</v>
      </c>
    </row>
    <row r="55" spans="1:25" ht="28.95" customHeight="1" x14ac:dyDescent="0.3">
      <c r="A55" s="180" t="s">
        <v>70</v>
      </c>
      <c r="B55" s="180" t="s">
        <v>44</v>
      </c>
      <c r="C55" s="166" t="s">
        <v>414</v>
      </c>
      <c r="D55" s="162">
        <v>5</v>
      </c>
      <c r="E55" s="162">
        <v>15</v>
      </c>
      <c r="F55" s="163"/>
      <c r="G55" s="163"/>
      <c r="H55" s="162">
        <v>15</v>
      </c>
      <c r="I55" s="162">
        <v>5</v>
      </c>
      <c r="J55" s="162"/>
      <c r="K55" s="163"/>
      <c r="L55" s="163"/>
      <c r="M55" s="163">
        <v>5</v>
      </c>
      <c r="N55" s="163">
        <v>5</v>
      </c>
      <c r="O55" s="163"/>
      <c r="P55" s="163"/>
      <c r="Q55" s="163"/>
      <c r="R55" s="163"/>
      <c r="S55" s="163"/>
      <c r="T55" s="163">
        <v>20</v>
      </c>
      <c r="U55" s="163"/>
      <c r="V55" s="163"/>
      <c r="W55" s="163"/>
      <c r="Y55" s="163">
        <v>70</v>
      </c>
    </row>
    <row r="56" spans="1:25" ht="28.95" hidden="1" customHeight="1" x14ac:dyDescent="0.3">
      <c r="A56" s="180" t="s">
        <v>69</v>
      </c>
      <c r="B56" s="180" t="s">
        <v>44</v>
      </c>
      <c r="C56" s="166" t="s">
        <v>415</v>
      </c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Y56" s="163">
        <v>0</v>
      </c>
    </row>
    <row r="57" spans="1:25" ht="28.95" hidden="1" customHeight="1" x14ac:dyDescent="0.3">
      <c r="A57" s="180" t="s">
        <v>67</v>
      </c>
      <c r="B57" s="180" t="s">
        <v>44</v>
      </c>
      <c r="C57" s="166" t="s">
        <v>415</v>
      </c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Y57" s="163">
        <v>0</v>
      </c>
    </row>
    <row r="58" spans="1:25" ht="28.95" hidden="1" customHeight="1" x14ac:dyDescent="0.3">
      <c r="A58" s="180" t="s">
        <v>65</v>
      </c>
      <c r="B58" s="180" t="s">
        <v>6</v>
      </c>
      <c r="C58" s="166" t="s">
        <v>416</v>
      </c>
      <c r="D58" s="163"/>
      <c r="E58" s="163"/>
      <c r="F58" s="163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Y58" s="163">
        <v>0</v>
      </c>
    </row>
    <row r="59" spans="1:25" ht="28.95" customHeight="1" x14ac:dyDescent="0.3">
      <c r="A59" s="180" t="s">
        <v>64</v>
      </c>
      <c r="B59" s="180" t="s">
        <v>44</v>
      </c>
      <c r="C59" s="166" t="s">
        <v>414</v>
      </c>
      <c r="D59" s="163"/>
      <c r="E59" s="163"/>
      <c r="F59" s="163"/>
      <c r="G59" s="163"/>
      <c r="H59" s="163"/>
      <c r="I59" s="163">
        <v>10</v>
      </c>
      <c r="J59" s="163">
        <v>10</v>
      </c>
      <c r="K59" s="163">
        <v>15</v>
      </c>
      <c r="L59" s="163">
        <v>10</v>
      </c>
      <c r="M59" s="163">
        <v>85</v>
      </c>
      <c r="N59" s="163"/>
      <c r="O59" s="163">
        <v>15</v>
      </c>
      <c r="P59" s="163">
        <v>5</v>
      </c>
      <c r="Q59" s="163">
        <v>75</v>
      </c>
      <c r="R59" s="163">
        <v>100</v>
      </c>
      <c r="S59" s="163">
        <v>10</v>
      </c>
      <c r="T59" s="163"/>
      <c r="U59" s="163">
        <v>5</v>
      </c>
      <c r="V59" s="163">
        <v>10</v>
      </c>
      <c r="W59" s="163">
        <v>10</v>
      </c>
      <c r="Y59" s="163">
        <v>360</v>
      </c>
    </row>
    <row r="60" spans="1:25" ht="28.95" customHeight="1" x14ac:dyDescent="0.3">
      <c r="A60" s="180" t="s">
        <v>63</v>
      </c>
      <c r="B60" s="180" t="s">
        <v>44</v>
      </c>
      <c r="C60" s="166" t="s">
        <v>415</v>
      </c>
      <c r="D60" s="163"/>
      <c r="E60" s="163"/>
      <c r="F60" s="163"/>
      <c r="G60" s="163"/>
      <c r="H60" s="163"/>
      <c r="I60" s="163"/>
      <c r="J60" s="163"/>
      <c r="K60" s="163"/>
      <c r="L60" s="163"/>
      <c r="M60" s="163">
        <v>10</v>
      </c>
      <c r="N60" s="163"/>
      <c r="O60" s="163"/>
      <c r="P60" s="163"/>
      <c r="Q60" s="163"/>
      <c r="R60" s="163"/>
      <c r="S60" s="163"/>
      <c r="T60" s="163">
        <v>10</v>
      </c>
      <c r="U60" s="163"/>
      <c r="V60" s="163"/>
      <c r="W60" s="163"/>
      <c r="Y60" s="163">
        <v>20</v>
      </c>
    </row>
    <row r="61" spans="1:25" ht="28.95" customHeight="1" x14ac:dyDescent="0.3">
      <c r="A61" s="180" t="s">
        <v>62</v>
      </c>
      <c r="B61" s="180" t="s">
        <v>44</v>
      </c>
      <c r="C61" s="166" t="s">
        <v>417</v>
      </c>
      <c r="D61" s="163"/>
      <c r="E61" s="163"/>
      <c r="F61" s="163"/>
      <c r="G61" s="163"/>
      <c r="H61" s="163"/>
      <c r="I61" s="163"/>
      <c r="J61" s="163"/>
      <c r="K61" s="163"/>
      <c r="L61" s="163"/>
      <c r="M61" s="163">
        <v>10</v>
      </c>
      <c r="N61" s="163"/>
      <c r="O61" s="163"/>
      <c r="P61" s="163"/>
      <c r="Q61" s="163"/>
      <c r="R61" s="163"/>
      <c r="S61" s="163"/>
      <c r="T61" s="163">
        <v>10</v>
      </c>
      <c r="U61" s="163"/>
      <c r="V61" s="163"/>
      <c r="W61" s="163"/>
      <c r="Y61" s="163">
        <v>20</v>
      </c>
    </row>
    <row r="62" spans="1:25" ht="28.95" customHeight="1" x14ac:dyDescent="0.3">
      <c r="A62" s="180" t="s">
        <v>60</v>
      </c>
      <c r="B62" s="180" t="s">
        <v>44</v>
      </c>
      <c r="C62" s="166" t="s">
        <v>418</v>
      </c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>
        <v>30</v>
      </c>
      <c r="R62" s="163">
        <v>25</v>
      </c>
      <c r="S62" s="163"/>
      <c r="T62" s="163">
        <v>20</v>
      </c>
      <c r="U62" s="163"/>
      <c r="V62" s="163"/>
      <c r="W62" s="163">
        <v>10</v>
      </c>
      <c r="Y62" s="163">
        <v>85</v>
      </c>
    </row>
    <row r="63" spans="1:25" ht="28.95" customHeight="1" x14ac:dyDescent="0.3">
      <c r="A63" s="180" t="s">
        <v>58</v>
      </c>
      <c r="B63" s="180" t="s">
        <v>6</v>
      </c>
      <c r="C63" s="166" t="s">
        <v>419</v>
      </c>
      <c r="D63" s="163">
        <v>5</v>
      </c>
      <c r="E63" s="163">
        <v>1</v>
      </c>
      <c r="F63" s="163">
        <v>1</v>
      </c>
      <c r="G63" s="163">
        <v>1</v>
      </c>
      <c r="H63" s="163">
        <v>1</v>
      </c>
      <c r="I63" s="163">
        <v>3</v>
      </c>
      <c r="J63" s="163">
        <v>3</v>
      </c>
      <c r="K63" s="163">
        <v>4</v>
      </c>
      <c r="L63" s="163">
        <v>3</v>
      </c>
      <c r="M63" s="163">
        <v>2</v>
      </c>
      <c r="N63" s="163"/>
      <c r="O63" s="163">
        <v>2</v>
      </c>
      <c r="P63" s="163"/>
      <c r="Q63" s="163">
        <v>2</v>
      </c>
      <c r="R63" s="163">
        <v>4</v>
      </c>
      <c r="S63" s="163">
        <v>1</v>
      </c>
      <c r="T63" s="163">
        <v>2</v>
      </c>
      <c r="U63" s="163">
        <v>1</v>
      </c>
      <c r="V63" s="163">
        <v>1</v>
      </c>
      <c r="W63" s="163">
        <v>1</v>
      </c>
      <c r="Y63" s="163">
        <v>38</v>
      </c>
    </row>
    <row r="64" spans="1:25" ht="28.95" customHeight="1" x14ac:dyDescent="0.3">
      <c r="A64" s="180" t="s">
        <v>56</v>
      </c>
      <c r="B64" s="180" t="s">
        <v>6</v>
      </c>
      <c r="C64" s="166" t="s">
        <v>420</v>
      </c>
      <c r="D64" s="163">
        <v>2</v>
      </c>
      <c r="E64" s="163"/>
      <c r="F64" s="163"/>
      <c r="G64" s="163"/>
      <c r="H64" s="163"/>
      <c r="I64" s="163"/>
      <c r="J64" s="163"/>
      <c r="K64" s="163"/>
      <c r="L64" s="163"/>
      <c r="M64" s="163"/>
      <c r="N64" s="163">
        <v>1</v>
      </c>
      <c r="O64" s="163"/>
      <c r="P64" s="163"/>
      <c r="Q64" s="163"/>
      <c r="R64" s="163"/>
      <c r="S64" s="163"/>
      <c r="T64" s="163">
        <v>1</v>
      </c>
      <c r="U64" s="163"/>
      <c r="V64" s="163"/>
      <c r="W64" s="163"/>
      <c r="Y64" s="163">
        <v>4</v>
      </c>
    </row>
    <row r="65" spans="1:26" ht="28.95" hidden="1" customHeight="1" x14ac:dyDescent="0.3">
      <c r="A65" s="180" t="s">
        <v>53</v>
      </c>
      <c r="B65" s="180" t="s">
        <v>55</v>
      </c>
      <c r="C65" s="166" t="s">
        <v>421</v>
      </c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63"/>
      <c r="V65" s="163"/>
      <c r="W65" s="163"/>
      <c r="Y65" s="163">
        <v>0</v>
      </c>
    </row>
    <row r="66" spans="1:26" ht="28.95" customHeight="1" x14ac:dyDescent="0.3">
      <c r="A66" s="180" t="s">
        <v>51</v>
      </c>
      <c r="B66" s="180" t="s">
        <v>6</v>
      </c>
      <c r="C66" s="166" t="s">
        <v>422</v>
      </c>
      <c r="D66" s="163">
        <v>1</v>
      </c>
      <c r="E66" s="163">
        <v>1</v>
      </c>
      <c r="F66" s="163">
        <v>1</v>
      </c>
      <c r="G66" s="163">
        <v>1</v>
      </c>
      <c r="H66" s="163">
        <v>1</v>
      </c>
      <c r="I66" s="163">
        <v>1</v>
      </c>
      <c r="J66" s="163">
        <v>1</v>
      </c>
      <c r="K66" s="163">
        <v>1</v>
      </c>
      <c r="L66" s="163">
        <v>1</v>
      </c>
      <c r="M66" s="163">
        <v>1</v>
      </c>
      <c r="N66" s="163">
        <v>1</v>
      </c>
      <c r="O66" s="163">
        <v>1</v>
      </c>
      <c r="P66" s="163">
        <v>1</v>
      </c>
      <c r="Q66" s="163">
        <v>1</v>
      </c>
      <c r="R66" s="163">
        <v>1</v>
      </c>
      <c r="S66" s="163">
        <v>1</v>
      </c>
      <c r="T66" s="163">
        <v>1</v>
      </c>
      <c r="U66" s="163">
        <v>1</v>
      </c>
      <c r="V66" s="163">
        <v>1</v>
      </c>
      <c r="W66" s="163">
        <v>1</v>
      </c>
      <c r="Y66" s="163">
        <v>20</v>
      </c>
    </row>
    <row r="67" spans="1:26" ht="28.95" customHeight="1" x14ac:dyDescent="0.3">
      <c r="A67" s="180" t="s">
        <v>49</v>
      </c>
      <c r="B67" s="180" t="s">
        <v>6</v>
      </c>
      <c r="C67" s="166" t="s">
        <v>423</v>
      </c>
      <c r="D67" s="163">
        <v>1</v>
      </c>
      <c r="E67" s="163">
        <v>1</v>
      </c>
      <c r="F67" s="163">
        <v>1</v>
      </c>
      <c r="G67" s="163">
        <v>1</v>
      </c>
      <c r="H67" s="163">
        <v>1</v>
      </c>
      <c r="I67" s="163">
        <v>1</v>
      </c>
      <c r="J67" s="163">
        <v>1</v>
      </c>
      <c r="K67" s="163">
        <v>1</v>
      </c>
      <c r="L67" s="163">
        <v>1</v>
      </c>
      <c r="M67" s="163">
        <v>1</v>
      </c>
      <c r="N67" s="163">
        <v>1</v>
      </c>
      <c r="O67" s="163">
        <v>1</v>
      </c>
      <c r="P67" s="163">
        <v>1</v>
      </c>
      <c r="Q67" s="163">
        <v>1</v>
      </c>
      <c r="R67" s="163">
        <v>1</v>
      </c>
      <c r="S67" s="163">
        <v>1</v>
      </c>
      <c r="T67" s="163">
        <v>1</v>
      </c>
      <c r="U67" s="163">
        <v>1</v>
      </c>
      <c r="V67" s="163">
        <v>1</v>
      </c>
      <c r="W67" s="163">
        <v>1</v>
      </c>
      <c r="Y67" s="163">
        <v>20</v>
      </c>
    </row>
    <row r="68" spans="1:26" ht="28.95" customHeight="1" x14ac:dyDescent="0.3">
      <c r="A68" s="180" t="s">
        <v>47</v>
      </c>
      <c r="B68" s="180" t="s">
        <v>6</v>
      </c>
      <c r="C68" s="166" t="s">
        <v>42</v>
      </c>
      <c r="D68" s="163">
        <v>30</v>
      </c>
      <c r="E68" s="163">
        <v>10</v>
      </c>
      <c r="F68" s="163">
        <v>10</v>
      </c>
      <c r="G68" s="163">
        <v>10</v>
      </c>
      <c r="H68" s="163">
        <v>20</v>
      </c>
      <c r="I68" s="163">
        <v>30</v>
      </c>
      <c r="J68" s="163">
        <v>10</v>
      </c>
      <c r="K68" s="163">
        <v>40</v>
      </c>
      <c r="L68" s="163">
        <v>55</v>
      </c>
      <c r="M68" s="163">
        <v>35</v>
      </c>
      <c r="N68" s="163">
        <v>12</v>
      </c>
      <c r="O68" s="163">
        <v>20</v>
      </c>
      <c r="P68" s="163">
        <v>10</v>
      </c>
      <c r="Q68" s="163">
        <v>55</v>
      </c>
      <c r="R68" s="163">
        <v>65</v>
      </c>
      <c r="S68" s="163">
        <v>30</v>
      </c>
      <c r="T68" s="163">
        <v>40</v>
      </c>
      <c r="U68" s="163">
        <v>30</v>
      </c>
      <c r="V68" s="163">
        <v>10</v>
      </c>
      <c r="W68" s="163">
        <v>15</v>
      </c>
      <c r="Y68" s="163">
        <v>537</v>
      </c>
    </row>
    <row r="69" spans="1:26" ht="28.95" hidden="1" customHeight="1" x14ac:dyDescent="0.3">
      <c r="A69" s="180" t="s">
        <v>205</v>
      </c>
      <c r="B69" s="180" t="s">
        <v>6</v>
      </c>
      <c r="C69" s="166" t="s">
        <v>424</v>
      </c>
      <c r="D69" s="163"/>
      <c r="E69" s="163"/>
      <c r="F69" s="163"/>
      <c r="G69" s="163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3"/>
      <c r="S69" s="163"/>
      <c r="T69" s="163"/>
      <c r="U69" s="163"/>
      <c r="V69" s="163"/>
      <c r="W69" s="163"/>
      <c r="Y69" s="163">
        <v>0</v>
      </c>
    </row>
    <row r="70" spans="1:26" ht="28.95" customHeight="1" x14ac:dyDescent="0.3">
      <c r="A70" s="235" t="s">
        <v>186</v>
      </c>
      <c r="B70" s="236"/>
      <c r="C70" s="237"/>
      <c r="D70" s="184" t="s">
        <v>167</v>
      </c>
      <c r="E70" s="184" t="s">
        <v>243</v>
      </c>
      <c r="F70" s="184" t="s">
        <v>170</v>
      </c>
      <c r="G70" s="184" t="s">
        <v>244</v>
      </c>
      <c r="H70" s="184" t="s">
        <v>245</v>
      </c>
      <c r="I70" s="184" t="s">
        <v>171</v>
      </c>
      <c r="J70" s="184" t="s">
        <v>246</v>
      </c>
      <c r="K70" s="184" t="s">
        <v>247</v>
      </c>
      <c r="L70" s="184" t="s">
        <v>248</v>
      </c>
      <c r="M70" s="184" t="s">
        <v>172</v>
      </c>
      <c r="N70" s="185" t="s">
        <v>288</v>
      </c>
      <c r="O70" s="185" t="s">
        <v>289</v>
      </c>
      <c r="P70" s="185" t="s">
        <v>290</v>
      </c>
      <c r="Q70" s="185" t="s">
        <v>291</v>
      </c>
      <c r="R70" s="185" t="s">
        <v>292</v>
      </c>
      <c r="S70" s="185" t="s">
        <v>293</v>
      </c>
      <c r="T70" s="185" t="s">
        <v>294</v>
      </c>
      <c r="U70" s="185" t="s">
        <v>295</v>
      </c>
      <c r="V70" s="185" t="s">
        <v>296</v>
      </c>
      <c r="W70" s="185" t="s">
        <v>297</v>
      </c>
    </row>
    <row r="71" spans="1:26" ht="28.95" customHeight="1" x14ac:dyDescent="0.3">
      <c r="A71" s="180" t="s">
        <v>182</v>
      </c>
      <c r="B71" s="180" t="s">
        <v>6</v>
      </c>
      <c r="C71" s="166" t="s">
        <v>425</v>
      </c>
      <c r="D71" s="163">
        <v>1</v>
      </c>
      <c r="E71" s="163">
        <v>1</v>
      </c>
      <c r="F71" s="163">
        <v>1</v>
      </c>
      <c r="G71" s="163">
        <v>1</v>
      </c>
      <c r="H71" s="163">
        <v>1</v>
      </c>
      <c r="I71" s="163">
        <v>1</v>
      </c>
      <c r="J71" s="163">
        <v>1</v>
      </c>
      <c r="K71" s="163">
        <v>1</v>
      </c>
      <c r="L71" s="163">
        <v>1</v>
      </c>
      <c r="M71" s="163">
        <v>1</v>
      </c>
      <c r="N71" s="163">
        <v>1</v>
      </c>
      <c r="O71" s="163">
        <v>1</v>
      </c>
      <c r="P71" s="163">
        <v>1</v>
      </c>
      <c r="Q71" s="163">
        <v>1</v>
      </c>
      <c r="R71" s="163">
        <v>1</v>
      </c>
      <c r="S71" s="163">
        <v>1</v>
      </c>
      <c r="T71" s="163">
        <v>1</v>
      </c>
      <c r="U71" s="163">
        <v>1</v>
      </c>
      <c r="V71" s="163">
        <v>1</v>
      </c>
      <c r="W71" s="163">
        <v>1</v>
      </c>
      <c r="Y71" s="163">
        <v>20</v>
      </c>
    </row>
    <row r="72" spans="1:26" ht="28.95" customHeight="1" x14ac:dyDescent="0.3">
      <c r="A72" s="180" t="s">
        <v>183</v>
      </c>
      <c r="B72" s="180" t="s">
        <v>6</v>
      </c>
      <c r="C72" s="166" t="s">
        <v>426</v>
      </c>
      <c r="D72" s="163">
        <v>1</v>
      </c>
      <c r="E72" s="163">
        <v>1</v>
      </c>
      <c r="F72" s="163">
        <v>1</v>
      </c>
      <c r="G72" s="163">
        <v>1</v>
      </c>
      <c r="H72" s="163">
        <v>1</v>
      </c>
      <c r="I72" s="163">
        <v>1</v>
      </c>
      <c r="J72" s="163">
        <v>1</v>
      </c>
      <c r="K72" s="163">
        <v>1</v>
      </c>
      <c r="L72" s="163">
        <v>1</v>
      </c>
      <c r="M72" s="163">
        <v>1</v>
      </c>
      <c r="N72" s="163">
        <v>1</v>
      </c>
      <c r="O72" s="163">
        <v>1</v>
      </c>
      <c r="P72" s="163">
        <v>1</v>
      </c>
      <c r="Q72" s="163">
        <v>1</v>
      </c>
      <c r="R72" s="163">
        <v>1</v>
      </c>
      <c r="S72" s="163">
        <v>1</v>
      </c>
      <c r="T72" s="163">
        <v>1</v>
      </c>
      <c r="U72" s="163">
        <v>1</v>
      </c>
      <c r="V72" s="163">
        <v>1</v>
      </c>
      <c r="W72" s="163">
        <v>1</v>
      </c>
      <c r="Y72" s="163">
        <v>20</v>
      </c>
    </row>
    <row r="73" spans="1:26" ht="28.95" customHeight="1" x14ac:dyDescent="0.3">
      <c r="A73" s="180" t="s">
        <v>184</v>
      </c>
      <c r="B73" s="180" t="s">
        <v>44</v>
      </c>
      <c r="C73" s="166" t="s">
        <v>427</v>
      </c>
      <c r="D73" s="163">
        <v>30</v>
      </c>
      <c r="E73" s="163">
        <v>20</v>
      </c>
      <c r="F73" s="163">
        <v>30</v>
      </c>
      <c r="G73" s="163">
        <v>15</v>
      </c>
      <c r="H73" s="163">
        <v>25</v>
      </c>
      <c r="I73" s="163">
        <v>20</v>
      </c>
      <c r="J73" s="163">
        <v>20</v>
      </c>
      <c r="K73" s="163">
        <v>20</v>
      </c>
      <c r="L73" s="163">
        <v>30</v>
      </c>
      <c r="M73" s="163">
        <v>30</v>
      </c>
      <c r="N73" s="163">
        <v>30</v>
      </c>
      <c r="O73" s="163">
        <v>20</v>
      </c>
      <c r="P73" s="163">
        <v>30</v>
      </c>
      <c r="Q73" s="163">
        <v>30</v>
      </c>
      <c r="R73" s="163">
        <v>25</v>
      </c>
      <c r="S73" s="163">
        <v>10</v>
      </c>
      <c r="T73" s="163">
        <v>20</v>
      </c>
      <c r="U73" s="163">
        <v>20</v>
      </c>
      <c r="V73" s="163">
        <v>30</v>
      </c>
      <c r="W73" s="163">
        <v>30</v>
      </c>
      <c r="Y73" s="163">
        <v>485</v>
      </c>
    </row>
    <row r="74" spans="1:26" ht="28.95" customHeight="1" x14ac:dyDescent="0.3">
      <c r="A74" s="180" t="s">
        <v>185</v>
      </c>
      <c r="B74" s="180" t="s">
        <v>44</v>
      </c>
      <c r="C74" s="166" t="s">
        <v>428</v>
      </c>
      <c r="D74" s="163">
        <v>30</v>
      </c>
      <c r="E74" s="163">
        <v>20</v>
      </c>
      <c r="F74" s="163">
        <v>30</v>
      </c>
      <c r="G74" s="163">
        <v>15</v>
      </c>
      <c r="H74" s="163">
        <v>25</v>
      </c>
      <c r="I74" s="163">
        <v>20</v>
      </c>
      <c r="J74" s="163">
        <v>20</v>
      </c>
      <c r="K74" s="163">
        <v>20</v>
      </c>
      <c r="L74" s="163">
        <v>30</v>
      </c>
      <c r="M74" s="163">
        <v>30</v>
      </c>
      <c r="N74" s="163">
        <v>30</v>
      </c>
      <c r="O74" s="163">
        <v>20</v>
      </c>
      <c r="P74" s="163">
        <v>30</v>
      </c>
      <c r="Q74" s="163">
        <v>30</v>
      </c>
      <c r="R74" s="163">
        <v>25</v>
      </c>
      <c r="S74" s="163">
        <v>10</v>
      </c>
      <c r="T74" s="163">
        <v>20</v>
      </c>
      <c r="U74" s="163">
        <v>20</v>
      </c>
      <c r="V74" s="163">
        <v>30</v>
      </c>
      <c r="W74" s="163">
        <v>30</v>
      </c>
      <c r="Y74" s="163">
        <v>485</v>
      </c>
    </row>
    <row r="75" spans="1:26" ht="28.95" customHeight="1" x14ac:dyDescent="0.3">
      <c r="A75" s="180" t="s">
        <v>187</v>
      </c>
      <c r="B75" s="180" t="s">
        <v>44</v>
      </c>
      <c r="C75" s="166" t="s">
        <v>429</v>
      </c>
      <c r="D75" s="163">
        <v>5</v>
      </c>
      <c r="E75" s="163">
        <v>5</v>
      </c>
      <c r="F75" s="163">
        <v>5</v>
      </c>
      <c r="G75" s="163">
        <v>5</v>
      </c>
      <c r="H75" s="163">
        <v>5</v>
      </c>
      <c r="I75" s="163">
        <v>5</v>
      </c>
      <c r="J75" s="163">
        <v>5</v>
      </c>
      <c r="K75" s="163">
        <v>5</v>
      </c>
      <c r="L75" s="163">
        <v>5</v>
      </c>
      <c r="M75" s="163">
        <v>5</v>
      </c>
      <c r="N75" s="163">
        <v>5</v>
      </c>
      <c r="O75" s="163">
        <v>5</v>
      </c>
      <c r="P75" s="163">
        <v>5</v>
      </c>
      <c r="Q75" s="163">
        <v>5</v>
      </c>
      <c r="R75" s="163">
        <v>5</v>
      </c>
      <c r="S75" s="163">
        <v>5</v>
      </c>
      <c r="T75" s="163">
        <v>5</v>
      </c>
      <c r="U75" s="163">
        <v>5</v>
      </c>
      <c r="V75" s="163">
        <v>5</v>
      </c>
      <c r="W75" s="163">
        <v>5</v>
      </c>
      <c r="Y75" s="163">
        <v>100</v>
      </c>
    </row>
    <row r="76" spans="1:26" ht="28.95" customHeight="1" x14ac:dyDescent="0.3">
      <c r="A76" s="180" t="s">
        <v>188</v>
      </c>
      <c r="B76" s="180" t="s">
        <v>44</v>
      </c>
      <c r="C76" s="166" t="s">
        <v>430</v>
      </c>
      <c r="D76" s="163">
        <v>5</v>
      </c>
      <c r="E76" s="163">
        <v>5</v>
      </c>
      <c r="F76" s="163">
        <v>5</v>
      </c>
      <c r="G76" s="163">
        <v>5</v>
      </c>
      <c r="H76" s="163">
        <v>5</v>
      </c>
      <c r="I76" s="163">
        <v>5</v>
      </c>
      <c r="J76" s="163">
        <v>5</v>
      </c>
      <c r="K76" s="163">
        <v>5</v>
      </c>
      <c r="L76" s="163">
        <v>5</v>
      </c>
      <c r="M76" s="163">
        <v>5</v>
      </c>
      <c r="N76" s="163">
        <v>5</v>
      </c>
      <c r="O76" s="163">
        <v>5</v>
      </c>
      <c r="P76" s="163">
        <v>5</v>
      </c>
      <c r="Q76" s="163">
        <v>5</v>
      </c>
      <c r="R76" s="163">
        <v>5</v>
      </c>
      <c r="S76" s="163">
        <v>5</v>
      </c>
      <c r="T76" s="163">
        <v>5</v>
      </c>
      <c r="U76" s="163">
        <v>5</v>
      </c>
      <c r="V76" s="163">
        <v>5</v>
      </c>
      <c r="W76" s="163">
        <v>5</v>
      </c>
      <c r="Y76" s="163">
        <v>100</v>
      </c>
    </row>
    <row r="77" spans="1:26" s="217" customFormat="1" ht="28.95" customHeight="1" x14ac:dyDescent="0.3">
      <c r="A77" s="205" t="s">
        <v>189</v>
      </c>
      <c r="B77" s="205" t="s">
        <v>44</v>
      </c>
      <c r="C77" s="206" t="s">
        <v>431</v>
      </c>
      <c r="D77" s="207">
        <v>30</v>
      </c>
      <c r="E77" s="207">
        <v>0</v>
      </c>
      <c r="F77" s="207">
        <v>20</v>
      </c>
      <c r="G77" s="207">
        <v>20</v>
      </c>
      <c r="H77" s="207">
        <v>50</v>
      </c>
      <c r="I77" s="207">
        <v>85</v>
      </c>
      <c r="J77" s="207">
        <v>80</v>
      </c>
      <c r="K77" s="207"/>
      <c r="L77" s="207">
        <v>95</v>
      </c>
      <c r="M77" s="207">
        <v>0</v>
      </c>
      <c r="N77" s="207">
        <v>10</v>
      </c>
      <c r="O77" s="207"/>
      <c r="P77" s="207">
        <v>20</v>
      </c>
      <c r="Q77" s="207">
        <v>0</v>
      </c>
      <c r="R77" s="207">
        <v>0</v>
      </c>
      <c r="S77" s="207">
        <v>80</v>
      </c>
      <c r="T77" s="207">
        <v>10</v>
      </c>
      <c r="U77" s="207">
        <v>20</v>
      </c>
      <c r="V77" s="207">
        <v>30</v>
      </c>
      <c r="W77" s="207">
        <v>50</v>
      </c>
      <c r="X77" s="216"/>
      <c r="Y77" s="207">
        <v>600</v>
      </c>
      <c r="Z77" s="216"/>
    </row>
    <row r="78" spans="1:26" s="217" customFormat="1" ht="28.95" customHeight="1" x14ac:dyDescent="0.3">
      <c r="A78" s="205" t="s">
        <v>190</v>
      </c>
      <c r="B78" s="205" t="s">
        <v>44</v>
      </c>
      <c r="C78" s="206" t="s">
        <v>432</v>
      </c>
      <c r="D78" s="207">
        <v>30</v>
      </c>
      <c r="E78" s="207">
        <v>0</v>
      </c>
      <c r="F78" s="207">
        <v>20</v>
      </c>
      <c r="G78" s="207">
        <v>20</v>
      </c>
      <c r="H78" s="207">
        <v>50</v>
      </c>
      <c r="I78" s="207">
        <v>85</v>
      </c>
      <c r="J78" s="207">
        <v>80</v>
      </c>
      <c r="K78" s="207">
        <v>0</v>
      </c>
      <c r="L78" s="207">
        <v>95</v>
      </c>
      <c r="M78" s="207">
        <v>0</v>
      </c>
      <c r="N78" s="207">
        <v>10</v>
      </c>
      <c r="O78" s="207">
        <v>0</v>
      </c>
      <c r="P78" s="207">
        <v>20</v>
      </c>
      <c r="Q78" s="207">
        <v>0</v>
      </c>
      <c r="R78" s="207">
        <v>0</v>
      </c>
      <c r="S78" s="207">
        <v>80</v>
      </c>
      <c r="T78" s="207">
        <v>10</v>
      </c>
      <c r="U78" s="207">
        <v>20</v>
      </c>
      <c r="V78" s="207">
        <v>30</v>
      </c>
      <c r="W78" s="207">
        <v>50</v>
      </c>
      <c r="X78" s="216"/>
      <c r="Y78" s="207">
        <v>600</v>
      </c>
      <c r="Z78" s="216"/>
    </row>
    <row r="79" spans="1:26" ht="28.95" customHeight="1" x14ac:dyDescent="0.3">
      <c r="A79" s="180" t="s">
        <v>192</v>
      </c>
      <c r="B79" s="180" t="s">
        <v>44</v>
      </c>
      <c r="C79" s="166" t="s">
        <v>431</v>
      </c>
      <c r="D79" s="163"/>
      <c r="E79" s="163">
        <v>150</v>
      </c>
      <c r="F79" s="163">
        <v>0</v>
      </c>
      <c r="G79" s="163">
        <v>0</v>
      </c>
      <c r="H79" s="163">
        <v>0</v>
      </c>
      <c r="I79" s="163">
        <v>0</v>
      </c>
      <c r="J79" s="163">
        <v>0</v>
      </c>
      <c r="K79" s="163">
        <v>120</v>
      </c>
      <c r="L79" s="163">
        <v>0</v>
      </c>
      <c r="M79" s="163">
        <v>130</v>
      </c>
      <c r="N79" s="163"/>
      <c r="O79" s="163">
        <v>160</v>
      </c>
      <c r="P79" s="163"/>
      <c r="Q79" s="163">
        <v>200</v>
      </c>
      <c r="R79" s="163">
        <v>260</v>
      </c>
      <c r="S79" s="163">
        <v>0</v>
      </c>
      <c r="T79" s="163">
        <v>0</v>
      </c>
      <c r="U79" s="163">
        <v>0</v>
      </c>
      <c r="V79" s="163">
        <v>0</v>
      </c>
      <c r="W79" s="163">
        <v>0</v>
      </c>
      <c r="Y79" s="163">
        <v>1020</v>
      </c>
    </row>
    <row r="80" spans="1:26" ht="28.95" customHeight="1" x14ac:dyDescent="0.3">
      <c r="A80" s="180" t="s">
        <v>319</v>
      </c>
      <c r="B80" s="180" t="s">
        <v>44</v>
      </c>
      <c r="C80" s="166" t="s">
        <v>433</v>
      </c>
      <c r="D80" s="163">
        <v>0</v>
      </c>
      <c r="E80" s="163">
        <v>150</v>
      </c>
      <c r="F80" s="163">
        <v>0</v>
      </c>
      <c r="G80" s="163">
        <v>0</v>
      </c>
      <c r="H80" s="163">
        <v>0</v>
      </c>
      <c r="I80" s="163">
        <v>0</v>
      </c>
      <c r="J80" s="163">
        <v>0</v>
      </c>
      <c r="K80" s="163">
        <v>120</v>
      </c>
      <c r="L80" s="163">
        <v>0</v>
      </c>
      <c r="M80" s="163">
        <v>130</v>
      </c>
      <c r="N80" s="163">
        <v>0</v>
      </c>
      <c r="O80" s="163">
        <v>160</v>
      </c>
      <c r="P80" s="163">
        <v>0</v>
      </c>
      <c r="Q80" s="163">
        <v>200</v>
      </c>
      <c r="R80" s="163">
        <v>260</v>
      </c>
      <c r="S80" s="163">
        <v>0</v>
      </c>
      <c r="T80" s="163">
        <v>0</v>
      </c>
      <c r="U80" s="163">
        <v>0</v>
      </c>
      <c r="V80" s="163">
        <v>0</v>
      </c>
      <c r="W80" s="163">
        <v>0</v>
      </c>
      <c r="Y80" s="163">
        <v>1020</v>
      </c>
    </row>
    <row r="81" spans="1:25" ht="28.95" customHeight="1" x14ac:dyDescent="0.3">
      <c r="A81" s="180" t="s">
        <v>321</v>
      </c>
      <c r="B81" s="180" t="s">
        <v>6</v>
      </c>
      <c r="C81" s="166" t="s">
        <v>434</v>
      </c>
      <c r="D81" s="163">
        <v>1</v>
      </c>
      <c r="E81" s="163">
        <v>1</v>
      </c>
      <c r="F81" s="163">
        <v>1</v>
      </c>
      <c r="G81" s="163">
        <v>1</v>
      </c>
      <c r="H81" s="163">
        <v>1</v>
      </c>
      <c r="I81" s="163">
        <v>1</v>
      </c>
      <c r="J81" s="163">
        <v>1</v>
      </c>
      <c r="K81" s="163">
        <v>1</v>
      </c>
      <c r="L81" s="163">
        <v>1</v>
      </c>
      <c r="M81" s="163">
        <v>1</v>
      </c>
      <c r="N81" s="163">
        <v>1</v>
      </c>
      <c r="O81" s="163">
        <v>1</v>
      </c>
      <c r="P81" s="163">
        <v>1</v>
      </c>
      <c r="Q81" s="163">
        <v>1</v>
      </c>
      <c r="R81" s="163">
        <v>1</v>
      </c>
      <c r="S81" s="163">
        <v>1</v>
      </c>
      <c r="T81" s="163">
        <v>1</v>
      </c>
      <c r="U81" s="163">
        <v>1</v>
      </c>
      <c r="V81" s="163">
        <v>1</v>
      </c>
      <c r="W81" s="163">
        <v>1</v>
      </c>
      <c r="Y81" s="163">
        <v>20</v>
      </c>
    </row>
    <row r="82" spans="1:25" ht="28.95" customHeight="1" x14ac:dyDescent="0.3">
      <c r="A82" s="180" t="s">
        <v>322</v>
      </c>
      <c r="B82" s="205" t="s">
        <v>6</v>
      </c>
      <c r="C82" s="206" t="s">
        <v>435</v>
      </c>
      <c r="D82" s="163"/>
      <c r="E82" s="163"/>
      <c r="F82" s="163"/>
      <c r="G82" s="163"/>
      <c r="H82" s="163"/>
      <c r="I82" s="163"/>
      <c r="J82" s="163"/>
      <c r="K82" s="163"/>
      <c r="L82" s="163"/>
      <c r="M82" s="163"/>
      <c r="N82" s="163">
        <v>1</v>
      </c>
      <c r="O82" s="163"/>
      <c r="P82" s="163"/>
      <c r="Q82" s="163"/>
      <c r="R82" s="163"/>
      <c r="S82" s="163"/>
      <c r="T82" s="163">
        <v>1</v>
      </c>
      <c r="U82" s="163"/>
      <c r="V82" s="163"/>
      <c r="W82" s="163"/>
      <c r="Y82" s="163">
        <v>2</v>
      </c>
    </row>
    <row r="83" spans="1:25" ht="28.95" customHeight="1" x14ac:dyDescent="0.3">
      <c r="A83" s="180" t="s">
        <v>333</v>
      </c>
      <c r="B83" s="205" t="s">
        <v>6</v>
      </c>
      <c r="C83" s="206" t="s">
        <v>335</v>
      </c>
      <c r="D83" s="163"/>
      <c r="E83" s="163"/>
      <c r="F83" s="163"/>
      <c r="G83" s="163"/>
      <c r="H83" s="163"/>
      <c r="I83" s="163"/>
      <c r="J83" s="163"/>
      <c r="K83" s="163"/>
      <c r="L83" s="163"/>
      <c r="M83" s="163"/>
      <c r="N83" s="163">
        <v>1</v>
      </c>
      <c r="O83" s="163"/>
      <c r="P83" s="163"/>
      <c r="Q83" s="163"/>
      <c r="R83" s="163"/>
      <c r="S83" s="163"/>
      <c r="T83" s="163">
        <v>1</v>
      </c>
      <c r="U83" s="163"/>
      <c r="V83" s="163"/>
      <c r="W83" s="163"/>
      <c r="Y83" s="163">
        <v>2</v>
      </c>
    </row>
    <row r="84" spans="1:25" ht="28.95" customHeight="1" x14ac:dyDescent="0.3">
      <c r="A84" s="180" t="s">
        <v>334</v>
      </c>
      <c r="B84" s="205" t="s">
        <v>6</v>
      </c>
      <c r="C84" s="206" t="s">
        <v>336</v>
      </c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>
        <v>1</v>
      </c>
      <c r="O84" s="163"/>
      <c r="P84" s="163"/>
      <c r="Q84" s="163"/>
      <c r="R84" s="163"/>
      <c r="S84" s="163"/>
      <c r="T84" s="163">
        <v>1</v>
      </c>
      <c r="U84" s="163"/>
      <c r="V84" s="163"/>
      <c r="W84" s="163"/>
      <c r="Y84" s="163">
        <v>2</v>
      </c>
    </row>
    <row r="85" spans="1:25" ht="28.95" customHeight="1" x14ac:dyDescent="0.3">
      <c r="A85" s="235" t="s">
        <v>191</v>
      </c>
      <c r="B85" s="236"/>
      <c r="C85" s="237"/>
      <c r="D85" s="184" t="s">
        <v>167</v>
      </c>
      <c r="E85" s="184" t="s">
        <v>243</v>
      </c>
      <c r="F85" s="184" t="s">
        <v>170</v>
      </c>
      <c r="G85" s="184" t="s">
        <v>244</v>
      </c>
      <c r="H85" s="184" t="s">
        <v>245</v>
      </c>
      <c r="I85" s="184" t="s">
        <v>171</v>
      </c>
      <c r="J85" s="184" t="s">
        <v>246</v>
      </c>
      <c r="K85" s="184" t="s">
        <v>247</v>
      </c>
      <c r="L85" s="184" t="s">
        <v>248</v>
      </c>
      <c r="M85" s="184" t="s">
        <v>172</v>
      </c>
      <c r="N85" s="192" t="s">
        <v>288</v>
      </c>
      <c r="O85" s="192" t="s">
        <v>289</v>
      </c>
      <c r="P85" s="192" t="s">
        <v>290</v>
      </c>
      <c r="Q85" s="192" t="s">
        <v>291</v>
      </c>
      <c r="R85" s="192" t="s">
        <v>292</v>
      </c>
      <c r="S85" s="192" t="s">
        <v>293</v>
      </c>
      <c r="T85" s="192" t="s">
        <v>294</v>
      </c>
      <c r="U85" s="192" t="s">
        <v>295</v>
      </c>
      <c r="V85" s="192" t="s">
        <v>296</v>
      </c>
      <c r="W85" s="192" t="s">
        <v>297</v>
      </c>
      <c r="Y85" s="183"/>
    </row>
    <row r="86" spans="1:25" ht="28.95" customHeight="1" x14ac:dyDescent="0.3">
      <c r="A86" s="180" t="s">
        <v>215</v>
      </c>
      <c r="B86" s="180" t="s">
        <v>44</v>
      </c>
      <c r="C86" s="166" t="s">
        <v>436</v>
      </c>
      <c r="D86" s="193"/>
      <c r="E86" s="193"/>
      <c r="F86" s="193"/>
      <c r="G86" s="193"/>
      <c r="H86" s="193"/>
      <c r="I86" s="193"/>
      <c r="J86" s="193"/>
      <c r="K86" s="193"/>
      <c r="L86" s="193"/>
      <c r="M86" s="193"/>
      <c r="N86" s="193"/>
      <c r="O86" s="193"/>
      <c r="P86" s="193"/>
      <c r="Q86" s="193"/>
      <c r="R86" s="193"/>
      <c r="S86" s="193"/>
      <c r="T86" s="193"/>
      <c r="U86" s="193"/>
      <c r="V86" s="193"/>
      <c r="W86" s="193"/>
      <c r="Y86" s="163">
        <v>730</v>
      </c>
    </row>
    <row r="87" spans="1:25" ht="28.95" hidden="1" customHeight="1" x14ac:dyDescent="0.3">
      <c r="A87" s="180" t="s">
        <v>216</v>
      </c>
      <c r="B87" s="180" t="s">
        <v>44</v>
      </c>
      <c r="C87" s="166" t="s">
        <v>437</v>
      </c>
      <c r="D87" s="163"/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  <c r="Q87" s="163"/>
      <c r="R87" s="163"/>
      <c r="S87" s="163"/>
      <c r="T87" s="163"/>
      <c r="U87" s="163"/>
      <c r="V87" s="163"/>
      <c r="W87" s="163"/>
      <c r="Y87" s="163">
        <v>0</v>
      </c>
    </row>
    <row r="88" spans="1:25" ht="28.95" customHeight="1" x14ac:dyDescent="0.3">
      <c r="A88" s="180" t="s">
        <v>217</v>
      </c>
      <c r="B88" s="180" t="s">
        <v>44</v>
      </c>
      <c r="C88" s="166" t="s">
        <v>438</v>
      </c>
      <c r="D88" s="163">
        <v>550</v>
      </c>
      <c r="E88" s="163">
        <v>180</v>
      </c>
      <c r="F88" s="163"/>
      <c r="G88" s="163"/>
      <c r="H88" s="163"/>
      <c r="I88" s="163"/>
      <c r="J88" s="163"/>
      <c r="K88" s="163"/>
      <c r="L88" s="163"/>
      <c r="M88" s="207"/>
      <c r="N88" s="207"/>
      <c r="O88" s="207"/>
      <c r="P88" s="207"/>
      <c r="Q88" s="207"/>
      <c r="R88" s="207"/>
      <c r="S88" s="207"/>
      <c r="T88" s="207"/>
      <c r="U88" s="207"/>
      <c r="V88" s="207"/>
      <c r="W88" s="207"/>
      <c r="Y88" s="163">
        <v>730</v>
      </c>
    </row>
    <row r="89" spans="1:25" ht="28.95" hidden="1" customHeight="1" x14ac:dyDescent="0.3">
      <c r="A89" s="180" t="s">
        <v>218</v>
      </c>
      <c r="B89" s="180" t="s">
        <v>44</v>
      </c>
      <c r="C89" s="166" t="s">
        <v>439</v>
      </c>
      <c r="D89" s="163"/>
      <c r="E89" s="163"/>
      <c r="F89" s="163"/>
      <c r="G89" s="163"/>
      <c r="H89" s="163"/>
      <c r="I89" s="163"/>
      <c r="J89" s="163"/>
      <c r="K89" s="163"/>
      <c r="L89" s="163"/>
      <c r="M89" s="207"/>
      <c r="N89" s="207"/>
      <c r="O89" s="207"/>
      <c r="P89" s="207"/>
      <c r="Q89" s="207"/>
      <c r="R89" s="207"/>
      <c r="S89" s="207"/>
      <c r="T89" s="207"/>
      <c r="U89" s="207"/>
      <c r="V89" s="207"/>
      <c r="W89" s="207"/>
      <c r="Y89" s="163">
        <v>0</v>
      </c>
    </row>
    <row r="90" spans="1:25" ht="28.95" hidden="1" customHeight="1" x14ac:dyDescent="0.3">
      <c r="A90" s="180" t="s">
        <v>219</v>
      </c>
      <c r="B90" s="180" t="s">
        <v>44</v>
      </c>
      <c r="C90" s="166" t="s">
        <v>440</v>
      </c>
      <c r="D90" s="163"/>
      <c r="E90" s="163"/>
      <c r="F90" s="163"/>
      <c r="G90" s="163"/>
      <c r="H90" s="163"/>
      <c r="I90" s="163"/>
      <c r="J90" s="163"/>
      <c r="K90" s="163"/>
      <c r="L90" s="163"/>
      <c r="M90" s="207"/>
      <c r="N90" s="207"/>
      <c r="O90" s="207"/>
      <c r="P90" s="207"/>
      <c r="Q90" s="207"/>
      <c r="R90" s="207"/>
      <c r="S90" s="207"/>
      <c r="T90" s="207"/>
      <c r="U90" s="207"/>
      <c r="V90" s="207"/>
      <c r="W90" s="207"/>
      <c r="Y90" s="163">
        <v>0</v>
      </c>
    </row>
    <row r="91" spans="1:25" ht="28.95" customHeight="1" x14ac:dyDescent="0.3">
      <c r="A91" s="180" t="s">
        <v>220</v>
      </c>
      <c r="B91" s="180" t="s">
        <v>6</v>
      </c>
      <c r="C91" s="166" t="s">
        <v>441</v>
      </c>
      <c r="D91" s="163">
        <v>8</v>
      </c>
      <c r="E91" s="163">
        <v>8</v>
      </c>
      <c r="F91" s="163"/>
      <c r="G91" s="163"/>
      <c r="H91" s="163"/>
      <c r="I91" s="163"/>
      <c r="J91" s="163"/>
      <c r="K91" s="163"/>
      <c r="L91" s="163"/>
      <c r="M91" s="207"/>
      <c r="N91" s="207"/>
      <c r="O91" s="207"/>
      <c r="P91" s="207"/>
      <c r="Q91" s="207"/>
      <c r="R91" s="207"/>
      <c r="S91" s="207"/>
      <c r="T91" s="207"/>
      <c r="U91" s="207"/>
      <c r="V91" s="207"/>
      <c r="W91" s="207"/>
      <c r="Y91" s="163">
        <v>16</v>
      </c>
    </row>
    <row r="92" spans="1:25" ht="28.95" customHeight="1" x14ac:dyDescent="0.3">
      <c r="A92" s="180" t="s">
        <v>221</v>
      </c>
      <c r="B92" s="180" t="s">
        <v>6</v>
      </c>
      <c r="C92" s="166" t="s">
        <v>260</v>
      </c>
      <c r="D92" s="163">
        <v>2</v>
      </c>
      <c r="E92" s="163">
        <v>2</v>
      </c>
      <c r="F92" s="163"/>
      <c r="G92" s="163"/>
      <c r="H92" s="163"/>
      <c r="I92" s="163"/>
      <c r="J92" s="163"/>
      <c r="K92" s="163"/>
      <c r="L92" s="163"/>
      <c r="M92" s="207"/>
      <c r="N92" s="207"/>
      <c r="O92" s="207"/>
      <c r="P92" s="207"/>
      <c r="Q92" s="207"/>
      <c r="R92" s="207"/>
      <c r="S92" s="207"/>
      <c r="T92" s="207"/>
      <c r="U92" s="207"/>
      <c r="V92" s="207"/>
      <c r="W92" s="207"/>
      <c r="Y92" s="163">
        <v>4</v>
      </c>
    </row>
    <row r="93" spans="1:25" ht="28.95" customHeight="1" x14ac:dyDescent="0.3">
      <c r="A93" s="180" t="s">
        <v>222</v>
      </c>
      <c r="B93" s="180" t="s">
        <v>6</v>
      </c>
      <c r="C93" s="166" t="s">
        <v>442</v>
      </c>
      <c r="D93" s="163">
        <v>2</v>
      </c>
      <c r="E93" s="163">
        <v>2</v>
      </c>
      <c r="F93" s="163"/>
      <c r="G93" s="163"/>
      <c r="H93" s="163"/>
      <c r="I93" s="163"/>
      <c r="J93" s="163"/>
      <c r="K93" s="163"/>
      <c r="L93" s="163"/>
      <c r="M93" s="207"/>
      <c r="N93" s="207"/>
      <c r="O93" s="207"/>
      <c r="P93" s="207"/>
      <c r="Q93" s="207"/>
      <c r="R93" s="207"/>
      <c r="S93" s="207"/>
      <c r="T93" s="207"/>
      <c r="U93" s="207"/>
      <c r="V93" s="207"/>
      <c r="W93" s="207"/>
      <c r="Y93" s="163">
        <v>4</v>
      </c>
    </row>
    <row r="94" spans="1:25" ht="28.95" hidden="1" customHeight="1" x14ac:dyDescent="0.3">
      <c r="A94" s="180" t="s">
        <v>223</v>
      </c>
      <c r="B94" s="180" t="s">
        <v>6</v>
      </c>
      <c r="C94" s="166" t="s">
        <v>443</v>
      </c>
      <c r="D94" s="163"/>
      <c r="E94" s="163"/>
      <c r="F94" s="163"/>
      <c r="G94" s="163"/>
      <c r="H94" s="163"/>
      <c r="I94" s="163"/>
      <c r="J94" s="163"/>
      <c r="K94" s="163"/>
      <c r="L94" s="163"/>
      <c r="M94" s="207"/>
      <c r="N94" s="207"/>
      <c r="O94" s="207"/>
      <c r="P94" s="207"/>
      <c r="Q94" s="207"/>
      <c r="R94" s="207"/>
      <c r="S94" s="207"/>
      <c r="T94" s="207"/>
      <c r="U94" s="207"/>
      <c r="V94" s="207"/>
      <c r="W94" s="207"/>
      <c r="Y94" s="163">
        <v>0</v>
      </c>
    </row>
    <row r="95" spans="1:25" ht="28.95" customHeight="1" x14ac:dyDescent="0.3">
      <c r="A95" s="180" t="s">
        <v>224</v>
      </c>
      <c r="B95" s="180" t="s">
        <v>6</v>
      </c>
      <c r="C95" s="166" t="s">
        <v>444</v>
      </c>
      <c r="D95" s="163">
        <v>4</v>
      </c>
      <c r="E95" s="163">
        <v>2</v>
      </c>
      <c r="F95" s="163"/>
      <c r="G95" s="163"/>
      <c r="H95" s="163"/>
      <c r="I95" s="163"/>
      <c r="J95" s="163"/>
      <c r="K95" s="163"/>
      <c r="L95" s="163"/>
      <c r="M95" s="207"/>
      <c r="N95" s="207"/>
      <c r="O95" s="207"/>
      <c r="P95" s="207"/>
      <c r="Q95" s="207"/>
      <c r="R95" s="207"/>
      <c r="S95" s="207"/>
      <c r="T95" s="207"/>
      <c r="U95" s="207"/>
      <c r="V95" s="207"/>
      <c r="W95" s="207"/>
      <c r="Y95" s="163">
        <v>6</v>
      </c>
    </row>
    <row r="96" spans="1:25" ht="28.95" customHeight="1" x14ac:dyDescent="0.3">
      <c r="A96" s="180" t="s">
        <v>228</v>
      </c>
      <c r="B96" s="180" t="s">
        <v>44</v>
      </c>
      <c r="C96" s="166" t="s">
        <v>445</v>
      </c>
      <c r="D96" s="163"/>
      <c r="E96" s="163"/>
      <c r="F96" s="163">
        <v>30</v>
      </c>
      <c r="G96" s="163">
        <v>30</v>
      </c>
      <c r="H96" s="163"/>
      <c r="I96" s="163"/>
      <c r="J96" s="163"/>
      <c r="K96" s="163"/>
      <c r="L96" s="163"/>
      <c r="M96" s="207"/>
      <c r="N96" s="207"/>
      <c r="O96" s="207"/>
      <c r="P96" s="207"/>
      <c r="Q96" s="207"/>
      <c r="R96" s="207"/>
      <c r="S96" s="207"/>
      <c r="T96" s="207"/>
      <c r="U96" s="207"/>
      <c r="V96" s="207"/>
      <c r="W96" s="207"/>
      <c r="Y96" s="163">
        <v>60</v>
      </c>
    </row>
    <row r="97" spans="1:25" ht="28.95" hidden="1" customHeight="1" x14ac:dyDescent="0.3">
      <c r="A97" s="180" t="s">
        <v>229</v>
      </c>
      <c r="B97" s="180" t="s">
        <v>6</v>
      </c>
      <c r="C97" s="166" t="s">
        <v>446</v>
      </c>
      <c r="D97" s="163">
        <v>0</v>
      </c>
      <c r="E97" s="163"/>
      <c r="F97" s="163"/>
      <c r="G97" s="163"/>
      <c r="H97" s="163"/>
      <c r="I97" s="163"/>
      <c r="J97" s="163"/>
      <c r="K97" s="163"/>
      <c r="L97" s="163"/>
      <c r="M97" s="207"/>
      <c r="N97" s="207"/>
      <c r="O97" s="207"/>
      <c r="P97" s="207"/>
      <c r="Q97" s="207"/>
      <c r="R97" s="207"/>
      <c r="S97" s="207"/>
      <c r="T97" s="207"/>
      <c r="U97" s="207"/>
      <c r="V97" s="207"/>
      <c r="W97" s="207"/>
      <c r="Y97" s="163">
        <v>0</v>
      </c>
    </row>
    <row r="98" spans="1:25" ht="28.95" customHeight="1" x14ac:dyDescent="0.3">
      <c r="A98" s="180" t="s">
        <v>256</v>
      </c>
      <c r="B98" s="180" t="s">
        <v>6</v>
      </c>
      <c r="C98" s="166" t="s">
        <v>447</v>
      </c>
      <c r="D98" s="163">
        <v>2</v>
      </c>
      <c r="E98" s="163">
        <v>2</v>
      </c>
      <c r="F98" s="163">
        <v>2</v>
      </c>
      <c r="G98" s="163">
        <v>2</v>
      </c>
      <c r="H98" s="163"/>
      <c r="I98" s="163"/>
      <c r="J98" s="163"/>
      <c r="K98" s="163"/>
      <c r="L98" s="163"/>
      <c r="M98" s="207"/>
      <c r="N98" s="207"/>
      <c r="O98" s="207"/>
      <c r="P98" s="207"/>
      <c r="Q98" s="207"/>
      <c r="R98" s="207"/>
      <c r="S98" s="207"/>
      <c r="T98" s="207"/>
      <c r="U98" s="207"/>
      <c r="V98" s="207"/>
      <c r="W98" s="207"/>
      <c r="Y98" s="163">
        <v>8</v>
      </c>
    </row>
    <row r="99" spans="1:25" ht="28.95" customHeight="1" x14ac:dyDescent="0.3">
      <c r="A99" s="180" t="s">
        <v>332</v>
      </c>
      <c r="B99" s="180" t="s">
        <v>6</v>
      </c>
      <c r="C99" s="166" t="s">
        <v>448</v>
      </c>
      <c r="D99" s="163"/>
      <c r="E99" s="163"/>
      <c r="F99" s="163"/>
      <c r="G99" s="163"/>
      <c r="H99" s="163">
        <v>1</v>
      </c>
      <c r="I99" s="163">
        <v>1</v>
      </c>
      <c r="J99" s="163">
        <v>1</v>
      </c>
      <c r="K99" s="163">
        <v>1</v>
      </c>
      <c r="L99" s="163">
        <v>1</v>
      </c>
      <c r="M99" s="207">
        <v>1</v>
      </c>
      <c r="N99" s="207">
        <v>1</v>
      </c>
      <c r="O99" s="207">
        <v>1</v>
      </c>
      <c r="P99" s="207">
        <v>1</v>
      </c>
      <c r="Q99" s="207">
        <v>1</v>
      </c>
      <c r="R99" s="207">
        <v>1</v>
      </c>
      <c r="S99" s="207">
        <v>1</v>
      </c>
      <c r="T99" s="207">
        <v>1</v>
      </c>
      <c r="U99" s="207">
        <v>1</v>
      </c>
      <c r="V99" s="207">
        <v>1</v>
      </c>
      <c r="W99" s="207">
        <v>1</v>
      </c>
      <c r="Y99" s="163">
        <v>16</v>
      </c>
    </row>
    <row r="100" spans="1:25" ht="28.95" customHeight="1" x14ac:dyDescent="0.3">
      <c r="A100" s="235" t="s">
        <v>41</v>
      </c>
      <c r="B100" s="236"/>
      <c r="C100" s="237"/>
      <c r="D100" s="184" t="s">
        <v>167</v>
      </c>
      <c r="E100" s="184" t="s">
        <v>243</v>
      </c>
      <c r="F100" s="184" t="s">
        <v>170</v>
      </c>
      <c r="G100" s="184" t="s">
        <v>244</v>
      </c>
      <c r="H100" s="184" t="s">
        <v>245</v>
      </c>
      <c r="I100" s="184" t="s">
        <v>171</v>
      </c>
      <c r="J100" s="184" t="s">
        <v>246</v>
      </c>
      <c r="K100" s="184" t="s">
        <v>247</v>
      </c>
      <c r="L100" s="184" t="s">
        <v>248</v>
      </c>
      <c r="M100" s="184" t="s">
        <v>172</v>
      </c>
      <c r="N100" s="185" t="s">
        <v>288</v>
      </c>
      <c r="O100" s="185" t="s">
        <v>289</v>
      </c>
      <c r="P100" s="185" t="s">
        <v>290</v>
      </c>
      <c r="Q100" s="185" t="s">
        <v>291</v>
      </c>
      <c r="R100" s="185" t="s">
        <v>292</v>
      </c>
      <c r="S100" s="185" t="s">
        <v>293</v>
      </c>
      <c r="T100" s="185" t="s">
        <v>294</v>
      </c>
      <c r="U100" s="185" t="s">
        <v>295</v>
      </c>
      <c r="V100" s="185" t="s">
        <v>296</v>
      </c>
      <c r="W100" s="185" t="s">
        <v>297</v>
      </c>
    </row>
    <row r="101" spans="1:25" ht="28.95" customHeight="1" x14ac:dyDescent="0.3">
      <c r="A101" s="180" t="s">
        <v>40</v>
      </c>
      <c r="B101" s="180" t="s">
        <v>6</v>
      </c>
      <c r="C101" s="166" t="s">
        <v>449</v>
      </c>
      <c r="D101" s="163">
        <v>1</v>
      </c>
      <c r="E101" s="163">
        <v>1</v>
      </c>
      <c r="F101" s="163">
        <v>1</v>
      </c>
      <c r="G101" s="163">
        <v>1</v>
      </c>
      <c r="H101" s="163">
        <v>1</v>
      </c>
      <c r="I101" s="163">
        <v>1</v>
      </c>
      <c r="J101" s="163">
        <v>2</v>
      </c>
      <c r="K101" s="163">
        <v>2</v>
      </c>
      <c r="L101" s="163">
        <v>2</v>
      </c>
      <c r="M101" s="163">
        <v>1</v>
      </c>
      <c r="N101" s="163">
        <v>1</v>
      </c>
      <c r="O101" s="163">
        <v>2</v>
      </c>
      <c r="P101" s="163">
        <v>1</v>
      </c>
      <c r="Q101" s="163">
        <v>1</v>
      </c>
      <c r="R101" s="163">
        <v>1</v>
      </c>
      <c r="S101" s="163">
        <v>2</v>
      </c>
      <c r="T101" s="163">
        <v>1</v>
      </c>
      <c r="U101" s="163">
        <v>1</v>
      </c>
      <c r="V101" s="163">
        <v>1</v>
      </c>
      <c r="W101" s="163">
        <v>2</v>
      </c>
      <c r="Y101" s="163">
        <v>26</v>
      </c>
    </row>
    <row r="102" spans="1:25" ht="28.95" customHeight="1" x14ac:dyDescent="0.3">
      <c r="A102" s="180" t="s">
        <v>38</v>
      </c>
      <c r="B102" s="180" t="s">
        <v>6</v>
      </c>
      <c r="C102" s="166" t="s">
        <v>450</v>
      </c>
      <c r="D102" s="163">
        <v>3</v>
      </c>
      <c r="E102" s="163">
        <v>2</v>
      </c>
      <c r="F102" s="163">
        <v>3</v>
      </c>
      <c r="G102" s="163">
        <v>3</v>
      </c>
      <c r="H102" s="163">
        <v>2</v>
      </c>
      <c r="I102" s="163">
        <v>3</v>
      </c>
      <c r="J102" s="163">
        <v>3</v>
      </c>
      <c r="K102" s="163">
        <v>4</v>
      </c>
      <c r="L102" s="163">
        <v>2</v>
      </c>
      <c r="M102" s="163">
        <v>1</v>
      </c>
      <c r="N102" s="163">
        <v>1</v>
      </c>
      <c r="O102" s="163">
        <v>3</v>
      </c>
      <c r="P102" s="163">
        <v>2</v>
      </c>
      <c r="Q102" s="163">
        <v>2</v>
      </c>
      <c r="R102" s="163">
        <v>2</v>
      </c>
      <c r="S102" s="163">
        <v>4</v>
      </c>
      <c r="T102" s="163">
        <v>3</v>
      </c>
      <c r="U102" s="163">
        <v>2</v>
      </c>
      <c r="V102" s="163">
        <v>3</v>
      </c>
      <c r="W102" s="163">
        <v>3</v>
      </c>
      <c r="Y102" s="163">
        <v>51</v>
      </c>
    </row>
    <row r="103" spans="1:25" ht="28.95" customHeight="1" x14ac:dyDescent="0.3">
      <c r="A103" s="180" t="s">
        <v>36</v>
      </c>
      <c r="B103" s="180" t="s">
        <v>6</v>
      </c>
      <c r="C103" s="166" t="s">
        <v>451</v>
      </c>
      <c r="D103" s="163">
        <v>4</v>
      </c>
      <c r="E103" s="163">
        <v>3</v>
      </c>
      <c r="F103" s="163">
        <v>4</v>
      </c>
      <c r="G103" s="163">
        <v>4</v>
      </c>
      <c r="H103" s="163">
        <v>3</v>
      </c>
      <c r="I103" s="163">
        <v>4</v>
      </c>
      <c r="J103" s="163">
        <v>5</v>
      </c>
      <c r="K103" s="163">
        <v>6</v>
      </c>
      <c r="L103" s="163">
        <v>4</v>
      </c>
      <c r="M103" s="163">
        <v>2</v>
      </c>
      <c r="N103" s="163">
        <v>2</v>
      </c>
      <c r="O103" s="163">
        <v>5</v>
      </c>
      <c r="P103" s="163">
        <v>3</v>
      </c>
      <c r="Q103" s="163">
        <v>3</v>
      </c>
      <c r="R103" s="163">
        <v>3</v>
      </c>
      <c r="S103" s="163">
        <v>6</v>
      </c>
      <c r="T103" s="163">
        <v>4</v>
      </c>
      <c r="U103" s="163">
        <v>3</v>
      </c>
      <c r="V103" s="163">
        <v>4</v>
      </c>
      <c r="W103" s="163">
        <v>5</v>
      </c>
      <c r="Y103" s="163">
        <v>77</v>
      </c>
    </row>
    <row r="104" spans="1:25" ht="28.95" hidden="1" customHeight="1" x14ac:dyDescent="0.3">
      <c r="A104" s="180" t="s">
        <v>35</v>
      </c>
      <c r="B104" s="180" t="s">
        <v>6</v>
      </c>
      <c r="C104" s="166" t="s">
        <v>452</v>
      </c>
      <c r="D104" s="163"/>
      <c r="E104" s="163"/>
      <c r="F104" s="163"/>
      <c r="G104" s="163"/>
      <c r="H104" s="163"/>
      <c r="I104" s="163"/>
      <c r="J104" s="163"/>
      <c r="K104" s="163"/>
      <c r="L104" s="163"/>
      <c r="M104" s="163"/>
      <c r="N104" s="163"/>
      <c r="O104" s="163"/>
      <c r="P104" s="163"/>
      <c r="Q104" s="163"/>
      <c r="R104" s="163"/>
      <c r="S104" s="163"/>
      <c r="T104" s="163"/>
      <c r="U104" s="163"/>
      <c r="V104" s="163"/>
      <c r="W104" s="163"/>
      <c r="Y104" s="163">
        <v>0</v>
      </c>
    </row>
    <row r="105" spans="1:25" ht="28.95" hidden="1" customHeight="1" x14ac:dyDescent="0.3">
      <c r="A105" s="180" t="s">
        <v>34</v>
      </c>
      <c r="B105" s="180" t="s">
        <v>6</v>
      </c>
      <c r="C105" s="166" t="s">
        <v>453</v>
      </c>
      <c r="D105" s="163"/>
      <c r="E105" s="163"/>
      <c r="F105" s="163"/>
      <c r="G105" s="163"/>
      <c r="H105" s="163"/>
      <c r="I105" s="163"/>
      <c r="J105" s="163"/>
      <c r="K105" s="163"/>
      <c r="L105" s="163"/>
      <c r="M105" s="163"/>
      <c r="N105" s="163"/>
      <c r="O105" s="163"/>
      <c r="P105" s="163"/>
      <c r="Q105" s="163"/>
      <c r="R105" s="163"/>
      <c r="S105" s="163"/>
      <c r="T105" s="163"/>
      <c r="U105" s="163"/>
      <c r="V105" s="163"/>
      <c r="W105" s="163"/>
      <c r="Y105" s="163">
        <v>0</v>
      </c>
    </row>
    <row r="106" spans="1:25" ht="28.95" hidden="1" customHeight="1" x14ac:dyDescent="0.3">
      <c r="A106" s="180" t="s">
        <v>32</v>
      </c>
      <c r="B106" s="180" t="s">
        <v>6</v>
      </c>
      <c r="C106" s="166" t="s">
        <v>454</v>
      </c>
      <c r="D106" s="163"/>
      <c r="E106" s="163"/>
      <c r="F106" s="163"/>
      <c r="G106" s="163"/>
      <c r="H106" s="163"/>
      <c r="I106" s="163"/>
      <c r="J106" s="163"/>
      <c r="K106" s="163"/>
      <c r="L106" s="163"/>
      <c r="M106" s="163"/>
      <c r="N106" s="163"/>
      <c r="O106" s="163"/>
      <c r="P106" s="163"/>
      <c r="Q106" s="163"/>
      <c r="R106" s="163"/>
      <c r="S106" s="163"/>
      <c r="T106" s="163"/>
      <c r="U106" s="163"/>
      <c r="V106" s="163"/>
      <c r="W106" s="163"/>
      <c r="Y106" s="163">
        <v>0</v>
      </c>
    </row>
    <row r="107" spans="1:25" x14ac:dyDescent="0.3">
      <c r="A107" s="14"/>
    </row>
    <row r="108" spans="1:25" x14ac:dyDescent="0.3">
      <c r="A108" s="14"/>
    </row>
    <row r="109" spans="1:25" x14ac:dyDescent="0.3">
      <c r="A109" s="14"/>
    </row>
    <row r="110" spans="1:25" x14ac:dyDescent="0.3">
      <c r="A110" s="14"/>
    </row>
    <row r="111" spans="1:25" x14ac:dyDescent="0.3">
      <c r="A111" s="14"/>
    </row>
    <row r="112" spans="1:25" x14ac:dyDescent="0.3">
      <c r="A112" s="14"/>
    </row>
    <row r="113" spans="1:1" x14ac:dyDescent="0.3">
      <c r="A113" s="14"/>
    </row>
    <row r="114" spans="1:1" x14ac:dyDescent="0.3">
      <c r="A114" s="14"/>
    </row>
  </sheetData>
  <autoFilter ref="A1:Z109" xr:uid="{01CD958E-5F06-4FEE-9556-DA8537042115}">
    <filterColumn colId="24">
      <filters blank="1">
        <filter val="100"/>
        <filter val="1020"/>
        <filter val="1430"/>
        <filter val="16"/>
        <filter val="17"/>
        <filter val="19"/>
        <filter val="2"/>
        <filter val="20"/>
        <filter val="21"/>
        <filter val="26"/>
        <filter val="33"/>
        <filter val="360"/>
        <filter val="38"/>
        <filter val="4"/>
        <filter val="485"/>
        <filter val="51"/>
        <filter val="537"/>
        <filter val="6"/>
        <filter val="60"/>
        <filter val="600"/>
        <filter val="70"/>
        <filter val="730"/>
        <filter val="77"/>
        <filter val="8"/>
        <filter val="85"/>
        <filter val="Total"/>
      </filters>
    </filterColumn>
  </autoFilter>
  <mergeCells count="27">
    <mergeCell ref="V5:V6"/>
    <mergeCell ref="Q5:Q6"/>
    <mergeCell ref="R5:R6"/>
    <mergeCell ref="S5:S6"/>
    <mergeCell ref="T5:T6"/>
    <mergeCell ref="U5:U6"/>
    <mergeCell ref="L5:L6"/>
    <mergeCell ref="M5:M6"/>
    <mergeCell ref="N5:N6"/>
    <mergeCell ref="O5:O6"/>
    <mergeCell ref="P5:P6"/>
    <mergeCell ref="A70:C70"/>
    <mergeCell ref="A100:C100"/>
    <mergeCell ref="A2:J2"/>
    <mergeCell ref="A6:C6"/>
    <mergeCell ref="A45:C45"/>
    <mergeCell ref="D4:W4"/>
    <mergeCell ref="A85:C85"/>
    <mergeCell ref="W5:W6"/>
    <mergeCell ref="D5:D6"/>
    <mergeCell ref="E5:E6"/>
    <mergeCell ref="F5:F6"/>
    <mergeCell ref="G5:G6"/>
    <mergeCell ref="H5:H6"/>
    <mergeCell ref="I5:I6"/>
    <mergeCell ref="J5:J6"/>
    <mergeCell ref="K5:K6"/>
  </mergeCells>
  <phoneticPr fontId="12" type="noConversion"/>
  <pageMargins left="0.41" right="0.31" top="0.74803149606299213" bottom="0.74803149606299213" header="0.31496062992125984" footer="0.31496062992125984"/>
  <pageSetup paperSize="9" scale="38" fitToHeight="1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8B8C0-B398-44EC-BF84-EFDF93B25FCF}">
  <dimension ref="A1:L5"/>
  <sheetViews>
    <sheetView workbookViewId="0">
      <selection activeCell="B17" sqref="B17"/>
    </sheetView>
  </sheetViews>
  <sheetFormatPr defaultColWidth="11.5546875" defaultRowHeight="14.4" x14ac:dyDescent="0.3"/>
  <cols>
    <col min="1" max="1" width="28.77734375" bestFit="1" customWidth="1"/>
  </cols>
  <sheetData>
    <row r="1" spans="1:12" x14ac:dyDescent="0.3">
      <c r="B1" s="184" t="s">
        <v>167</v>
      </c>
      <c r="C1" s="184" t="s">
        <v>243</v>
      </c>
      <c r="D1" s="184" t="s">
        <v>170</v>
      </c>
      <c r="E1" s="184" t="s">
        <v>244</v>
      </c>
      <c r="F1" s="184" t="s">
        <v>245</v>
      </c>
      <c r="G1" s="184" t="s">
        <v>171</v>
      </c>
      <c r="H1" s="184" t="s">
        <v>246</v>
      </c>
      <c r="I1" s="184" t="s">
        <v>247</v>
      </c>
      <c r="J1" s="184" t="s">
        <v>248</v>
      </c>
      <c r="K1" s="184" t="s">
        <v>172</v>
      </c>
    </row>
    <row r="2" spans="1:12" x14ac:dyDescent="0.3">
      <c r="A2" t="s">
        <v>150</v>
      </c>
      <c r="B2" s="188">
        <f>'ZBE-01'!$I$118</f>
        <v>16854</v>
      </c>
      <c r="C2" s="188" t="e">
        <f>#REF!</f>
        <v>#REF!</v>
      </c>
      <c r="D2" s="188" t="e">
        <f>#REF!</f>
        <v>#REF!</v>
      </c>
      <c r="E2" s="188" t="e">
        <f>#REF!</f>
        <v>#REF!</v>
      </c>
      <c r="F2" s="188" t="e">
        <f>#REF!</f>
        <v>#REF!</v>
      </c>
      <c r="G2" s="188" t="e">
        <f>#REF!</f>
        <v>#REF!</v>
      </c>
      <c r="H2" s="188" t="e">
        <f>#REF!</f>
        <v>#REF!</v>
      </c>
      <c r="I2" s="188" t="e">
        <f>#REF!</f>
        <v>#REF!</v>
      </c>
      <c r="J2" s="188" t="e">
        <f>#REF!</f>
        <v>#REF!</v>
      </c>
      <c r="K2" s="188" t="e">
        <f>#REF!</f>
        <v>#REF!</v>
      </c>
      <c r="L2" s="188" t="e">
        <f>SUM(B2:K2)</f>
        <v>#REF!</v>
      </c>
    </row>
    <row r="3" spans="1:12" x14ac:dyDescent="0.3">
      <c r="A3" t="s">
        <v>85</v>
      </c>
      <c r="B3" s="188">
        <f>'ZBE-01'!$I$119</f>
        <v>4329</v>
      </c>
      <c r="C3" s="188" t="e">
        <f>#REF!</f>
        <v>#REF!</v>
      </c>
      <c r="D3" s="188" t="e">
        <f>#REF!</f>
        <v>#REF!</v>
      </c>
      <c r="E3" s="188" t="e">
        <f>#REF!</f>
        <v>#REF!</v>
      </c>
      <c r="F3" s="188" t="e">
        <f>#REF!</f>
        <v>#REF!</v>
      </c>
      <c r="G3" s="188" t="e">
        <f>#REF!</f>
        <v>#REF!</v>
      </c>
      <c r="H3" s="188" t="e">
        <f>#REF!</f>
        <v>#REF!</v>
      </c>
      <c r="I3" s="188" t="e">
        <f>#REF!</f>
        <v>#REF!</v>
      </c>
      <c r="J3" s="188" t="e">
        <f>#REF!</f>
        <v>#REF!</v>
      </c>
      <c r="K3" s="188" t="e">
        <f>#REF!</f>
        <v>#REF!</v>
      </c>
      <c r="L3" s="188" t="e">
        <f t="shared" ref="L3:L5" si="0">SUM(B3:K3)</f>
        <v>#REF!</v>
      </c>
    </row>
    <row r="4" spans="1:12" x14ac:dyDescent="0.3">
      <c r="A4" t="s">
        <v>186</v>
      </c>
      <c r="B4" s="188">
        <f>'ZBE-01'!$I$120</f>
        <v>1320.5</v>
      </c>
      <c r="C4" s="188" t="e">
        <f>#REF!</f>
        <v>#REF!</v>
      </c>
      <c r="D4" s="188" t="e">
        <f>#REF!</f>
        <v>#REF!</v>
      </c>
      <c r="E4" s="188" t="e">
        <f>#REF!</f>
        <v>#REF!</v>
      </c>
      <c r="F4" s="188" t="e">
        <f>#REF!</f>
        <v>#REF!</v>
      </c>
      <c r="G4" s="188" t="e">
        <f>#REF!</f>
        <v>#REF!</v>
      </c>
      <c r="H4" s="188" t="e">
        <f>#REF!</f>
        <v>#REF!</v>
      </c>
      <c r="I4" s="188" t="e">
        <f>#REF!</f>
        <v>#REF!</v>
      </c>
      <c r="J4" s="188" t="e">
        <f>#REF!</f>
        <v>#REF!</v>
      </c>
      <c r="K4" s="188" t="e">
        <f>#REF!</f>
        <v>#REF!</v>
      </c>
      <c r="L4" s="188" t="e">
        <f t="shared" si="0"/>
        <v>#REF!</v>
      </c>
    </row>
    <row r="5" spans="1:12" x14ac:dyDescent="0.3">
      <c r="A5" t="s">
        <v>41</v>
      </c>
      <c r="B5" s="188">
        <f>'ZBE-01'!$I$122</f>
        <v>595</v>
      </c>
      <c r="C5" s="188" t="e">
        <f>#REF!</f>
        <v>#REF!</v>
      </c>
      <c r="D5" s="188" t="e">
        <f>#REF!</f>
        <v>#REF!</v>
      </c>
      <c r="E5" s="188" t="e">
        <f>#REF!</f>
        <v>#REF!</v>
      </c>
      <c r="F5" s="188" t="e">
        <f>#REF!</f>
        <v>#REF!</v>
      </c>
      <c r="G5" s="188" t="e">
        <f>#REF!</f>
        <v>#REF!</v>
      </c>
      <c r="H5" s="188" t="e">
        <f>#REF!</f>
        <v>#REF!</v>
      </c>
      <c r="I5" s="188" t="e">
        <f>#REF!</f>
        <v>#REF!</v>
      </c>
      <c r="J5" s="188" t="e">
        <f>#REF!</f>
        <v>#REF!</v>
      </c>
      <c r="K5" s="188" t="e">
        <f>#REF!</f>
        <v>#REF!</v>
      </c>
      <c r="L5" s="188" t="e">
        <f t="shared" si="0"/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55"/>
  <sheetViews>
    <sheetView view="pageBreakPreview" topLeftCell="A134" zoomScaleNormal="85" zoomScaleSheetLayoutView="100" workbookViewId="0">
      <selection activeCell="G151" sqref="G151"/>
    </sheetView>
  </sheetViews>
  <sheetFormatPr defaultColWidth="9.109375" defaultRowHeight="14.4" x14ac:dyDescent="0.3"/>
  <cols>
    <col min="1" max="1" width="2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2.5546875" style="1" customWidth="1"/>
    <col min="6" max="6" width="8.6640625" style="1" customWidth="1"/>
    <col min="7" max="7" width="12.5546875" style="1" customWidth="1"/>
    <col min="8" max="16384" width="9.109375" style="1"/>
  </cols>
  <sheetData>
    <row r="1" spans="1:7" s="2" customFormat="1" x14ac:dyDescent="0.3">
      <c r="C1" s="52"/>
    </row>
    <row r="2" spans="1:7" ht="15.6" x14ac:dyDescent="0.3">
      <c r="A2" s="4"/>
      <c r="B2" s="51" t="s">
        <v>157</v>
      </c>
      <c r="C2" s="5"/>
      <c r="D2" s="51"/>
      <c r="E2" s="4"/>
      <c r="F2" s="4"/>
      <c r="G2" s="4"/>
    </row>
    <row r="3" spans="1:7" x14ac:dyDescent="0.3">
      <c r="A3" s="4"/>
      <c r="B3" s="4"/>
      <c r="C3" s="5"/>
      <c r="D3" s="4"/>
      <c r="E3" s="4"/>
      <c r="F3" s="50">
        <v>0.19</v>
      </c>
      <c r="G3" s="4"/>
    </row>
    <row r="4" spans="1:7" s="47" customFormat="1" ht="28.8" x14ac:dyDescent="0.3">
      <c r="A4" s="48"/>
      <c r="B4" s="49" t="s">
        <v>156</v>
      </c>
      <c r="C4" s="49" t="s">
        <v>155</v>
      </c>
      <c r="D4" s="49" t="s">
        <v>154</v>
      </c>
      <c r="E4" s="49" t="s">
        <v>153</v>
      </c>
      <c r="F4" s="49" t="s">
        <v>169</v>
      </c>
      <c r="G4" s="49" t="s">
        <v>151</v>
      </c>
    </row>
    <row r="5" spans="1:7" x14ac:dyDescent="0.3">
      <c r="A5" s="4"/>
      <c r="B5" s="4"/>
      <c r="C5" s="5"/>
      <c r="D5" s="40"/>
      <c r="E5" s="4"/>
      <c r="F5" s="4"/>
      <c r="G5" s="4"/>
    </row>
    <row r="6" spans="1:7" s="35" customFormat="1" x14ac:dyDescent="0.3">
      <c r="A6" s="37"/>
      <c r="B6" s="23" t="s">
        <v>150</v>
      </c>
      <c r="C6" s="38"/>
      <c r="D6" s="39"/>
      <c r="E6" s="38"/>
      <c r="F6" s="38"/>
      <c r="G6" s="38"/>
    </row>
    <row r="7" spans="1:7" s="46" customFormat="1" ht="72" x14ac:dyDescent="0.3">
      <c r="A7" s="4"/>
      <c r="B7" s="20" t="s">
        <v>149</v>
      </c>
      <c r="C7" s="41" t="s">
        <v>6</v>
      </c>
      <c r="D7" s="19" t="s">
        <v>148</v>
      </c>
      <c r="E7" s="29">
        <f>ROUND(G7/1.19,3)</f>
        <v>6369.7479999999996</v>
      </c>
      <c r="F7" s="29">
        <f t="shared" ref="F7:F39" si="0">ROUND(E7*$F$3,2)</f>
        <v>1210.25</v>
      </c>
      <c r="G7" s="28">
        <f>7830-250</f>
        <v>7580</v>
      </c>
    </row>
    <row r="8" spans="1:7" s="46" customFormat="1" ht="72" x14ac:dyDescent="0.3">
      <c r="A8" s="4"/>
      <c r="B8" s="20" t="s">
        <v>146</v>
      </c>
      <c r="C8" s="41" t="s">
        <v>6</v>
      </c>
      <c r="D8" s="19" t="s">
        <v>145</v>
      </c>
      <c r="E8" s="29">
        <f>ROUND(G8/1.19,3)</f>
        <v>315.12599999999998</v>
      </c>
      <c r="F8" s="29">
        <f t="shared" si="0"/>
        <v>59.87</v>
      </c>
      <c r="G8" s="28">
        <v>375</v>
      </c>
    </row>
    <row r="9" spans="1:7" ht="43.2" x14ac:dyDescent="0.3">
      <c r="A9" s="4"/>
      <c r="B9" s="20" t="s">
        <v>144</v>
      </c>
      <c r="C9" s="41" t="s">
        <v>6</v>
      </c>
      <c r="D9" s="45" t="s">
        <v>142</v>
      </c>
      <c r="E9" s="29">
        <f t="shared" ref="E9:E17" si="1">ROUND(G9/1.19,3)</f>
        <v>134.45400000000001</v>
      </c>
      <c r="F9" s="29">
        <f t="shared" si="0"/>
        <v>25.55</v>
      </c>
      <c r="G9" s="28">
        <v>160</v>
      </c>
    </row>
    <row r="10" spans="1:7" ht="43.2" x14ac:dyDescent="0.3">
      <c r="A10" s="4"/>
      <c r="B10" s="20" t="s">
        <v>143</v>
      </c>
      <c r="C10" s="41" t="s">
        <v>6</v>
      </c>
      <c r="D10" s="45" t="s">
        <v>140</v>
      </c>
      <c r="E10" s="29">
        <f t="shared" si="1"/>
        <v>29.411999999999999</v>
      </c>
      <c r="F10" s="29">
        <f t="shared" si="0"/>
        <v>5.59</v>
      </c>
      <c r="G10" s="28">
        <v>35</v>
      </c>
    </row>
    <row r="11" spans="1:7" ht="28.8" x14ac:dyDescent="0.3">
      <c r="A11" s="4"/>
      <c r="B11" s="20" t="s">
        <v>141</v>
      </c>
      <c r="C11" s="20" t="s">
        <v>6</v>
      </c>
      <c r="D11" s="45" t="s">
        <v>138</v>
      </c>
      <c r="E11" s="29">
        <f t="shared" si="1"/>
        <v>45.378</v>
      </c>
      <c r="F11" s="29">
        <f t="shared" si="0"/>
        <v>8.6199999999999992</v>
      </c>
      <c r="G11" s="28">
        <v>54</v>
      </c>
    </row>
    <row r="12" spans="1:7" ht="28.8" x14ac:dyDescent="0.3">
      <c r="A12" s="4"/>
      <c r="B12" s="20" t="s">
        <v>139</v>
      </c>
      <c r="C12" s="20" t="s">
        <v>6</v>
      </c>
      <c r="D12" s="45" t="s">
        <v>136</v>
      </c>
      <c r="E12" s="29">
        <f t="shared" si="1"/>
        <v>11.765000000000001</v>
      </c>
      <c r="F12" s="29">
        <f t="shared" si="0"/>
        <v>2.2400000000000002</v>
      </c>
      <c r="G12" s="28">
        <v>14</v>
      </c>
    </row>
    <row r="13" spans="1:7" ht="72" x14ac:dyDescent="0.3">
      <c r="A13" s="4"/>
      <c r="B13" s="20" t="s">
        <v>137</v>
      </c>
      <c r="C13" s="41" t="s">
        <v>6</v>
      </c>
      <c r="D13" s="173" t="s">
        <v>347</v>
      </c>
      <c r="E13" s="175">
        <f t="shared" si="1"/>
        <v>987.39499999999998</v>
      </c>
      <c r="F13" s="175">
        <f t="shared" si="0"/>
        <v>187.61</v>
      </c>
      <c r="G13" s="28">
        <v>1175</v>
      </c>
    </row>
    <row r="14" spans="1:7" ht="72" x14ac:dyDescent="0.3">
      <c r="A14" s="4"/>
      <c r="B14" s="20" t="s">
        <v>135</v>
      </c>
      <c r="C14" s="41" t="s">
        <v>6</v>
      </c>
      <c r="D14" s="45" t="s">
        <v>349</v>
      </c>
      <c r="E14" s="175">
        <f t="shared" si="1"/>
        <v>75.63</v>
      </c>
      <c r="F14" s="175">
        <f t="shared" si="0"/>
        <v>14.37</v>
      </c>
      <c r="G14" s="28">
        <v>90</v>
      </c>
    </row>
    <row r="15" spans="1:7" ht="72" x14ac:dyDescent="0.3">
      <c r="A15" s="4"/>
      <c r="B15" s="20" t="s">
        <v>134</v>
      </c>
      <c r="C15" s="41" t="s">
        <v>6</v>
      </c>
      <c r="D15" s="173" t="s">
        <v>345</v>
      </c>
      <c r="E15" s="175">
        <f t="shared" si="1"/>
        <v>3298.319</v>
      </c>
      <c r="F15" s="175">
        <f t="shared" si="0"/>
        <v>626.67999999999995</v>
      </c>
      <c r="G15" s="215">
        <v>3925</v>
      </c>
    </row>
    <row r="16" spans="1:7" ht="72" x14ac:dyDescent="0.3">
      <c r="A16" s="4"/>
      <c r="B16" s="20" t="s">
        <v>133</v>
      </c>
      <c r="C16" s="41" t="s">
        <v>6</v>
      </c>
      <c r="D16" s="45" t="s">
        <v>344</v>
      </c>
      <c r="E16" s="175">
        <f t="shared" si="1"/>
        <v>92.436999999999998</v>
      </c>
      <c r="F16" s="175">
        <f t="shared" si="0"/>
        <v>17.559999999999999</v>
      </c>
      <c r="G16" s="215">
        <v>110</v>
      </c>
    </row>
    <row r="17" spans="1:9" ht="43.2" x14ac:dyDescent="0.3">
      <c r="A17" s="4"/>
      <c r="B17" s="20" t="s">
        <v>132</v>
      </c>
      <c r="C17" s="20" t="s">
        <v>6</v>
      </c>
      <c r="D17" s="34" t="s">
        <v>340</v>
      </c>
      <c r="E17" s="17">
        <f t="shared" si="1"/>
        <v>903.36099999999999</v>
      </c>
      <c r="F17" s="17">
        <f t="shared" si="0"/>
        <v>171.64</v>
      </c>
      <c r="G17" s="28">
        <f>1075-0</f>
        <v>1075</v>
      </c>
    </row>
    <row r="18" spans="1:9" ht="43.2" x14ac:dyDescent="0.3">
      <c r="A18" s="4"/>
      <c r="B18" s="20" t="s">
        <v>131</v>
      </c>
      <c r="C18" s="20" t="s">
        <v>6</v>
      </c>
      <c r="D18" s="19" t="s">
        <v>341</v>
      </c>
      <c r="E18" s="17">
        <f t="shared" ref="E18:E25" si="2">ROUND(G18/1.19,3)</f>
        <v>100.84</v>
      </c>
      <c r="F18" s="17">
        <f t="shared" si="0"/>
        <v>19.16</v>
      </c>
      <c r="G18" s="28">
        <v>120</v>
      </c>
    </row>
    <row r="19" spans="1:9" ht="43.2" x14ac:dyDescent="0.3">
      <c r="A19" s="4"/>
      <c r="B19" s="20" t="s">
        <v>130</v>
      </c>
      <c r="C19" s="20" t="s">
        <v>6</v>
      </c>
      <c r="D19" s="19" t="s">
        <v>128</v>
      </c>
      <c r="E19" s="17">
        <f t="shared" si="2"/>
        <v>403.36099999999999</v>
      </c>
      <c r="F19" s="17">
        <f t="shared" si="0"/>
        <v>76.64</v>
      </c>
      <c r="G19" s="28">
        <f>478+2</f>
        <v>480</v>
      </c>
    </row>
    <row r="20" spans="1:9" ht="86.4" x14ac:dyDescent="0.3">
      <c r="A20" s="4"/>
      <c r="B20" s="20" t="s">
        <v>129</v>
      </c>
      <c r="C20" s="20" t="s">
        <v>6</v>
      </c>
      <c r="D20" s="19" t="s">
        <v>126</v>
      </c>
      <c r="E20" s="17">
        <f t="shared" si="2"/>
        <v>29.411999999999999</v>
      </c>
      <c r="F20" s="17">
        <f t="shared" si="0"/>
        <v>5.59</v>
      </c>
      <c r="G20" s="28">
        <v>35</v>
      </c>
    </row>
    <row r="21" spans="1:9" ht="43.2" x14ac:dyDescent="0.3">
      <c r="A21" s="4"/>
      <c r="B21" s="20" t="s">
        <v>127</v>
      </c>
      <c r="C21" s="20" t="s">
        <v>6</v>
      </c>
      <c r="D21" s="19" t="s">
        <v>124</v>
      </c>
      <c r="E21" s="17">
        <f t="shared" si="2"/>
        <v>194.958</v>
      </c>
      <c r="F21" s="17">
        <f t="shared" si="0"/>
        <v>37.04</v>
      </c>
      <c r="G21" s="28">
        <f>232-0</f>
        <v>232</v>
      </c>
    </row>
    <row r="22" spans="1:9" ht="57.6" x14ac:dyDescent="0.3">
      <c r="A22" s="4"/>
      <c r="B22" s="20" t="s">
        <v>125</v>
      </c>
      <c r="C22" s="20" t="s">
        <v>6</v>
      </c>
      <c r="D22" s="19" t="s">
        <v>122</v>
      </c>
      <c r="E22" s="17">
        <f t="shared" si="2"/>
        <v>5.0419999999999998</v>
      </c>
      <c r="F22" s="17">
        <f t="shared" si="0"/>
        <v>0.96</v>
      </c>
      <c r="G22" s="28">
        <v>6</v>
      </c>
    </row>
    <row r="23" spans="1:9" ht="57.6" x14ac:dyDescent="0.3">
      <c r="A23" s="4"/>
      <c r="B23" s="20" t="s">
        <v>123</v>
      </c>
      <c r="C23" s="20" t="s">
        <v>6</v>
      </c>
      <c r="D23" s="19" t="s">
        <v>116</v>
      </c>
      <c r="E23" s="17">
        <f t="shared" si="2"/>
        <v>459.66399999999999</v>
      </c>
      <c r="F23" s="17">
        <f t="shared" si="0"/>
        <v>87.34</v>
      </c>
      <c r="G23" s="28">
        <v>547</v>
      </c>
    </row>
    <row r="24" spans="1:9" ht="57.6" x14ac:dyDescent="0.3">
      <c r="A24" s="4"/>
      <c r="B24" s="20" t="s">
        <v>121</v>
      </c>
      <c r="C24" s="20" t="s">
        <v>6</v>
      </c>
      <c r="D24" s="19" t="s">
        <v>114</v>
      </c>
      <c r="E24" s="17">
        <f t="shared" si="2"/>
        <v>22.689</v>
      </c>
      <c r="F24" s="17">
        <f t="shared" si="0"/>
        <v>4.3099999999999996</v>
      </c>
      <c r="G24" s="28">
        <v>27</v>
      </c>
    </row>
    <row r="25" spans="1:9" ht="57.6" x14ac:dyDescent="0.3">
      <c r="A25" s="4"/>
      <c r="B25" s="20" t="s">
        <v>119</v>
      </c>
      <c r="C25" s="20" t="s">
        <v>6</v>
      </c>
      <c r="D25" s="19" t="s">
        <v>112</v>
      </c>
      <c r="E25" s="17">
        <f t="shared" si="2"/>
        <v>374.79</v>
      </c>
      <c r="F25" s="17">
        <f t="shared" si="0"/>
        <v>71.209999999999994</v>
      </c>
      <c r="G25" s="28">
        <v>446</v>
      </c>
    </row>
    <row r="26" spans="1:9" ht="57.6" x14ac:dyDescent="0.3">
      <c r="A26" s="4"/>
      <c r="B26" s="20" t="s">
        <v>117</v>
      </c>
      <c r="C26" s="20" t="s">
        <v>6</v>
      </c>
      <c r="D26" s="19" t="s">
        <v>110</v>
      </c>
      <c r="E26" s="17">
        <f t="shared" ref="E26:E39" si="3">ROUND(G26/1.19,3)</f>
        <v>22.689</v>
      </c>
      <c r="F26" s="17">
        <f t="shared" si="0"/>
        <v>4.3099999999999996</v>
      </c>
      <c r="G26" s="28">
        <v>27</v>
      </c>
    </row>
    <row r="27" spans="1:9" ht="100.8" x14ac:dyDescent="0.3">
      <c r="A27" s="4"/>
      <c r="B27" s="20" t="s">
        <v>115</v>
      </c>
      <c r="C27" s="20" t="s">
        <v>6</v>
      </c>
      <c r="D27" s="19" t="s">
        <v>178</v>
      </c>
      <c r="E27" s="17">
        <f t="shared" si="3"/>
        <v>184.874</v>
      </c>
      <c r="F27" s="17">
        <f t="shared" si="0"/>
        <v>35.130000000000003</v>
      </c>
      <c r="G27" s="28">
        <v>220</v>
      </c>
    </row>
    <row r="28" spans="1:9" ht="129.6" x14ac:dyDescent="0.3">
      <c r="A28" s="4"/>
      <c r="B28" s="20" t="s">
        <v>113</v>
      </c>
      <c r="C28" s="20" t="s">
        <v>6</v>
      </c>
      <c r="D28" s="19" t="s">
        <v>179</v>
      </c>
      <c r="E28" s="17">
        <f t="shared" si="3"/>
        <v>264.70600000000002</v>
      </c>
      <c r="F28" s="17">
        <f t="shared" si="0"/>
        <v>50.29</v>
      </c>
      <c r="G28" s="28">
        <v>315</v>
      </c>
    </row>
    <row r="29" spans="1:9" ht="100.8" x14ac:dyDescent="0.3">
      <c r="A29" s="4"/>
      <c r="B29" s="20" t="s">
        <v>111</v>
      </c>
      <c r="C29" s="20" t="s">
        <v>6</v>
      </c>
      <c r="D29" s="34" t="s">
        <v>177</v>
      </c>
      <c r="E29" s="17">
        <f t="shared" si="3"/>
        <v>580.67200000000003</v>
      </c>
      <c r="F29" s="17">
        <f t="shared" si="0"/>
        <v>110.33</v>
      </c>
      <c r="G29" s="28">
        <f>691</f>
        <v>691</v>
      </c>
    </row>
    <row r="30" spans="1:9" ht="115.2" x14ac:dyDescent="0.3">
      <c r="A30" s="4"/>
      <c r="B30" s="20" t="s">
        <v>109</v>
      </c>
      <c r="C30" s="20" t="s">
        <v>6</v>
      </c>
      <c r="D30" s="34" t="s">
        <v>176</v>
      </c>
      <c r="E30" s="17">
        <f t="shared" si="3"/>
        <v>113.44499999999999</v>
      </c>
      <c r="F30" s="17">
        <f t="shared" si="0"/>
        <v>21.55</v>
      </c>
      <c r="G30" s="28">
        <v>135</v>
      </c>
    </row>
    <row r="31" spans="1:9" ht="43.2" x14ac:dyDescent="0.3">
      <c r="A31" s="4"/>
      <c r="B31" s="20" t="s">
        <v>108</v>
      </c>
      <c r="C31" s="20" t="s">
        <v>6</v>
      </c>
      <c r="D31" s="19" t="s">
        <v>93</v>
      </c>
      <c r="E31" s="29">
        <f>ROUND(G31/1.19,3)</f>
        <v>172.26900000000001</v>
      </c>
      <c r="F31" s="29">
        <f>ROUND(E31*$F$3,2)</f>
        <v>32.729999999999997</v>
      </c>
      <c r="G31" s="28">
        <f>205-0</f>
        <v>205</v>
      </c>
      <c r="H31" s="2"/>
      <c r="I31" s="2"/>
    </row>
    <row r="32" spans="1:9" ht="43.2" x14ac:dyDescent="0.3">
      <c r="A32" s="4"/>
      <c r="B32" s="20" t="s">
        <v>107</v>
      </c>
      <c r="C32" s="20" t="s">
        <v>6</v>
      </c>
      <c r="D32" s="19" t="s">
        <v>91</v>
      </c>
      <c r="E32" s="29">
        <f>ROUND(G32/1.19,3)</f>
        <v>71.429000000000002</v>
      </c>
      <c r="F32" s="29">
        <f>ROUND(E32*$F$3,2)</f>
        <v>13.57</v>
      </c>
      <c r="G32" s="28">
        <f>2*22+30+11</f>
        <v>85</v>
      </c>
    </row>
    <row r="33" spans="1:9" ht="43.2" x14ac:dyDescent="0.3">
      <c r="A33" s="4"/>
      <c r="B33" s="20" t="s">
        <v>106</v>
      </c>
      <c r="C33" s="20" t="s">
        <v>6</v>
      </c>
      <c r="D33" s="19" t="s">
        <v>90</v>
      </c>
      <c r="E33" s="29">
        <f>ROUND(G33/1.19,3)</f>
        <v>71.429000000000002</v>
      </c>
      <c r="F33" s="29">
        <f>ROUND(E33*$F$3,2)</f>
        <v>13.57</v>
      </c>
      <c r="G33" s="28">
        <f>29+41+15</f>
        <v>85</v>
      </c>
    </row>
    <row r="34" spans="1:9" ht="43.2" x14ac:dyDescent="0.3">
      <c r="A34" s="4"/>
      <c r="B34" s="20" t="s">
        <v>105</v>
      </c>
      <c r="C34" s="20" t="s">
        <v>6</v>
      </c>
      <c r="D34" s="19" t="s">
        <v>173</v>
      </c>
      <c r="E34" s="29">
        <f>ROUND(G34/1.19,3)</f>
        <v>231.09200000000001</v>
      </c>
      <c r="F34" s="29">
        <f>ROUND(E34*$F$3,2)</f>
        <v>43.91</v>
      </c>
      <c r="G34" s="28">
        <v>275</v>
      </c>
    </row>
    <row r="35" spans="1:9" ht="72" x14ac:dyDescent="0.3">
      <c r="A35" s="4"/>
      <c r="B35" s="20" t="s">
        <v>104</v>
      </c>
      <c r="C35" s="20" t="s">
        <v>6</v>
      </c>
      <c r="D35" s="19" t="s">
        <v>268</v>
      </c>
      <c r="E35" s="29">
        <f>ROUND(G35/1.19,3)</f>
        <v>567.22699999999998</v>
      </c>
      <c r="F35" s="29">
        <f>ROUND(E35*$F$3,2)</f>
        <v>107.77</v>
      </c>
      <c r="G35" s="28">
        <v>675</v>
      </c>
    </row>
    <row r="36" spans="1:9" ht="72" x14ac:dyDescent="0.3">
      <c r="A36" s="4"/>
      <c r="B36" s="20" t="s">
        <v>103</v>
      </c>
      <c r="C36" s="20" t="s">
        <v>6</v>
      </c>
      <c r="D36" s="19" t="s">
        <v>261</v>
      </c>
      <c r="E36" s="29">
        <f t="shared" ref="E36" si="4">ROUND(G36/1.19,3)</f>
        <v>155.46199999999999</v>
      </c>
      <c r="F36" s="29">
        <f t="shared" ref="F36" si="5">ROUND(E36*$F$3,2)</f>
        <v>29.54</v>
      </c>
      <c r="G36" s="28">
        <v>185</v>
      </c>
    </row>
    <row r="37" spans="1:9" ht="28.8" x14ac:dyDescent="0.3">
      <c r="A37" s="4"/>
      <c r="B37" s="20" t="s">
        <v>102</v>
      </c>
      <c r="C37" s="20" t="s">
        <v>6</v>
      </c>
      <c r="D37" s="19" t="s">
        <v>98</v>
      </c>
      <c r="E37" s="17">
        <f t="shared" si="3"/>
        <v>134.45400000000001</v>
      </c>
      <c r="F37" s="17">
        <f t="shared" si="0"/>
        <v>25.55</v>
      </c>
      <c r="G37" s="28">
        <v>160</v>
      </c>
    </row>
    <row r="38" spans="1:9" x14ac:dyDescent="0.3">
      <c r="A38" s="4"/>
      <c r="B38" s="20" t="s">
        <v>101</v>
      </c>
      <c r="C38" s="20" t="s">
        <v>6</v>
      </c>
      <c r="D38" s="19" t="s">
        <v>96</v>
      </c>
      <c r="E38" s="17">
        <f t="shared" si="3"/>
        <v>84.034000000000006</v>
      </c>
      <c r="F38" s="17">
        <f t="shared" si="0"/>
        <v>15.97</v>
      </c>
      <c r="G38" s="28">
        <v>100</v>
      </c>
    </row>
    <row r="39" spans="1:9" ht="100.8" x14ac:dyDescent="0.3">
      <c r="A39" s="4"/>
      <c r="B39" s="20" t="s">
        <v>100</v>
      </c>
      <c r="C39" s="20" t="s">
        <v>6</v>
      </c>
      <c r="D39" s="19" t="s">
        <v>249</v>
      </c>
      <c r="E39" s="17">
        <f t="shared" si="3"/>
        <v>735.29399999999998</v>
      </c>
      <c r="F39" s="17">
        <f t="shared" si="0"/>
        <v>139.71</v>
      </c>
      <c r="G39" s="28">
        <v>875</v>
      </c>
    </row>
    <row r="40" spans="1:9" ht="43.2" x14ac:dyDescent="0.3">
      <c r="A40" s="4"/>
      <c r="B40" s="20" t="s">
        <v>99</v>
      </c>
      <c r="C40" s="20" t="s">
        <v>6</v>
      </c>
      <c r="D40" s="19" t="s">
        <v>350</v>
      </c>
      <c r="E40" s="29">
        <f t="shared" ref="E40:E44" si="6">ROUND(G40/1.19,3)</f>
        <v>100.84</v>
      </c>
      <c r="F40" s="29">
        <f t="shared" ref="F40:F44" si="7">ROUND(E40*$F$3,2)</f>
        <v>19.16</v>
      </c>
      <c r="G40" s="28">
        <v>120</v>
      </c>
    </row>
    <row r="41" spans="1:9" ht="86.4" x14ac:dyDescent="0.3">
      <c r="A41" s="4"/>
      <c r="B41" s="20" t="s">
        <v>97</v>
      </c>
      <c r="C41" s="41" t="s">
        <v>6</v>
      </c>
      <c r="D41" s="32" t="s">
        <v>174</v>
      </c>
      <c r="E41" s="29">
        <f t="shared" si="6"/>
        <v>546.21799999999996</v>
      </c>
      <c r="F41" s="29">
        <f t="shared" si="7"/>
        <v>103.78</v>
      </c>
      <c r="G41" s="28">
        <v>650</v>
      </c>
    </row>
    <row r="42" spans="1:9" ht="72" x14ac:dyDescent="0.3">
      <c r="A42" s="4"/>
      <c r="B42" s="20" t="s">
        <v>95</v>
      </c>
      <c r="C42" s="41" t="s">
        <v>6</v>
      </c>
      <c r="D42" s="32" t="s">
        <v>87</v>
      </c>
      <c r="E42" s="29">
        <f t="shared" si="6"/>
        <v>630.25199999999995</v>
      </c>
      <c r="F42" s="29">
        <f t="shared" si="7"/>
        <v>119.75</v>
      </c>
      <c r="G42" s="42">
        <v>750</v>
      </c>
    </row>
    <row r="43" spans="1:9" ht="43.2" x14ac:dyDescent="0.3">
      <c r="A43" s="4"/>
      <c r="B43" s="20" t="s">
        <v>94</v>
      </c>
      <c r="C43" s="41" t="s">
        <v>6</v>
      </c>
      <c r="D43" s="19" t="s">
        <v>86</v>
      </c>
      <c r="E43" s="29">
        <f t="shared" si="6"/>
        <v>1361.345</v>
      </c>
      <c r="F43" s="29">
        <f t="shared" si="7"/>
        <v>258.66000000000003</v>
      </c>
      <c r="G43" s="28">
        <v>1620</v>
      </c>
    </row>
    <row r="44" spans="1:9" ht="43.2" x14ac:dyDescent="0.3">
      <c r="A44" s="4"/>
      <c r="B44" s="20" t="s">
        <v>92</v>
      </c>
      <c r="C44" s="20" t="s">
        <v>6</v>
      </c>
      <c r="D44" s="19" t="s">
        <v>250</v>
      </c>
      <c r="E44" s="29">
        <f t="shared" si="6"/>
        <v>126.05</v>
      </c>
      <c r="F44" s="29">
        <f t="shared" si="7"/>
        <v>23.95</v>
      </c>
      <c r="G44" s="28">
        <v>150</v>
      </c>
    </row>
    <row r="45" spans="1:9" x14ac:dyDescent="0.3">
      <c r="A45" s="4"/>
      <c r="B45" s="4"/>
      <c r="C45" s="5"/>
      <c r="D45" s="4"/>
      <c r="E45" s="4"/>
      <c r="F45" s="4"/>
      <c r="G45" s="4"/>
    </row>
    <row r="46" spans="1:9" x14ac:dyDescent="0.3">
      <c r="A46" s="37"/>
      <c r="B46" s="23" t="s">
        <v>85</v>
      </c>
      <c r="C46" s="38"/>
      <c r="D46" s="39"/>
      <c r="E46" s="38"/>
      <c r="F46" s="38"/>
      <c r="G46" s="38"/>
    </row>
    <row r="47" spans="1:9" ht="86.4" x14ac:dyDescent="0.3">
      <c r="A47" s="4"/>
      <c r="B47" s="33" t="s">
        <v>84</v>
      </c>
      <c r="C47" s="41" t="s">
        <v>6</v>
      </c>
      <c r="D47" s="19" t="s">
        <v>320</v>
      </c>
      <c r="E47" s="29">
        <f t="shared" ref="E47:E85" si="8">ROUND(G47/1.19,3)</f>
        <v>197.47900000000001</v>
      </c>
      <c r="F47" s="29">
        <f t="shared" ref="F47:F85" si="9">ROUND(E47*$F$3,2)</f>
        <v>37.520000000000003</v>
      </c>
      <c r="G47" s="28">
        <v>235</v>
      </c>
    </row>
    <row r="48" spans="1:9" ht="72" x14ac:dyDescent="0.3">
      <c r="A48" s="4"/>
      <c r="B48" s="33" t="s">
        <v>83</v>
      </c>
      <c r="C48" s="33" t="s">
        <v>6</v>
      </c>
      <c r="D48" s="32" t="s">
        <v>81</v>
      </c>
      <c r="E48" s="31">
        <f t="shared" si="8"/>
        <v>92.436999999999998</v>
      </c>
      <c r="F48" s="31">
        <f t="shared" si="9"/>
        <v>17.559999999999999</v>
      </c>
      <c r="G48" s="28">
        <v>110</v>
      </c>
      <c r="H48" s="35"/>
      <c r="I48" s="35"/>
    </row>
    <row r="49" spans="1:9" ht="86.4" x14ac:dyDescent="0.3">
      <c r="A49" s="4"/>
      <c r="B49" s="33" t="s">
        <v>82</v>
      </c>
      <c r="C49" s="33" t="s">
        <v>6</v>
      </c>
      <c r="D49" s="32" t="s">
        <v>240</v>
      </c>
      <c r="E49" s="31">
        <f t="shared" ref="E49" si="10">ROUND(G49/1.19,3)</f>
        <v>415.96600000000001</v>
      </c>
      <c r="F49" s="31">
        <f t="shared" ref="F49" si="11">ROUND(E49*$F$3,2)</f>
        <v>79.03</v>
      </c>
      <c r="G49" s="28">
        <v>495</v>
      </c>
      <c r="H49" s="35"/>
      <c r="I49" s="35"/>
    </row>
    <row r="50" spans="1:9" ht="72" x14ac:dyDescent="0.3">
      <c r="A50" s="4"/>
      <c r="B50" s="33" t="s">
        <v>80</v>
      </c>
      <c r="C50" s="33" t="s">
        <v>6</v>
      </c>
      <c r="D50" s="34" t="s">
        <v>79</v>
      </c>
      <c r="E50" s="31">
        <f t="shared" si="8"/>
        <v>126.05</v>
      </c>
      <c r="F50" s="31">
        <f t="shared" si="9"/>
        <v>23.95</v>
      </c>
      <c r="G50" s="31">
        <v>150</v>
      </c>
      <c r="H50" s="35"/>
      <c r="I50" s="35"/>
    </row>
    <row r="51" spans="1:9" ht="28.8" x14ac:dyDescent="0.3">
      <c r="A51" s="4"/>
      <c r="B51" s="33" t="s">
        <v>78</v>
      </c>
      <c r="C51" s="33" t="s">
        <v>6</v>
      </c>
      <c r="D51" s="34" t="s">
        <v>77</v>
      </c>
      <c r="E51" s="31">
        <f t="shared" si="8"/>
        <v>33.613</v>
      </c>
      <c r="F51" s="31">
        <f t="shared" si="9"/>
        <v>6.39</v>
      </c>
      <c r="G51" s="31">
        <v>40</v>
      </c>
      <c r="H51" s="35"/>
      <c r="I51" s="35"/>
    </row>
    <row r="52" spans="1:9" ht="28.8" x14ac:dyDescent="0.3">
      <c r="A52" s="4"/>
      <c r="B52" s="33" t="s">
        <v>76</v>
      </c>
      <c r="C52" s="33" t="s">
        <v>6</v>
      </c>
      <c r="D52" s="34" t="s">
        <v>75</v>
      </c>
      <c r="E52" s="31">
        <f t="shared" si="8"/>
        <v>67.227000000000004</v>
      </c>
      <c r="F52" s="31">
        <f t="shared" si="9"/>
        <v>12.77</v>
      </c>
      <c r="G52" s="31">
        <v>80</v>
      </c>
    </row>
    <row r="53" spans="1:9" s="35" customFormat="1" ht="43.2" x14ac:dyDescent="0.3">
      <c r="A53" s="4"/>
      <c r="B53" s="33" t="s">
        <v>74</v>
      </c>
      <c r="C53" s="33" t="s">
        <v>6</v>
      </c>
      <c r="D53" s="34" t="s">
        <v>73</v>
      </c>
      <c r="E53" s="31">
        <f t="shared" si="8"/>
        <v>68.908000000000001</v>
      </c>
      <c r="F53" s="31">
        <f t="shared" si="9"/>
        <v>13.09</v>
      </c>
      <c r="G53" s="31">
        <v>82</v>
      </c>
      <c r="H53" s="1"/>
      <c r="I53" s="1"/>
    </row>
    <row r="54" spans="1:9" ht="28.8" x14ac:dyDescent="0.3">
      <c r="A54" s="4"/>
      <c r="B54" s="33" t="s">
        <v>72</v>
      </c>
      <c r="C54" s="33" t="s">
        <v>6</v>
      </c>
      <c r="D54" s="32" t="s">
        <v>68</v>
      </c>
      <c r="E54" s="31">
        <f t="shared" si="8"/>
        <v>155.46199999999999</v>
      </c>
      <c r="F54" s="31">
        <f t="shared" si="9"/>
        <v>29.54</v>
      </c>
      <c r="G54" s="28">
        <v>185</v>
      </c>
    </row>
    <row r="55" spans="1:9" ht="28.8" x14ac:dyDescent="0.3">
      <c r="A55" s="4"/>
      <c r="B55" s="33" t="s">
        <v>71</v>
      </c>
      <c r="C55" s="33" t="s">
        <v>44</v>
      </c>
      <c r="D55" s="32" t="s">
        <v>66</v>
      </c>
      <c r="E55" s="31">
        <f t="shared" si="8"/>
        <v>1.2609999999999999</v>
      </c>
      <c r="F55" s="31">
        <f t="shared" si="9"/>
        <v>0.24</v>
      </c>
      <c r="G55" s="28">
        <f>1.8-0.3</f>
        <v>1.5</v>
      </c>
      <c r="H55" s="35"/>
      <c r="I55" s="35"/>
    </row>
    <row r="56" spans="1:9" ht="100.8" x14ac:dyDescent="0.3">
      <c r="A56" s="4"/>
      <c r="B56" s="33" t="s">
        <v>70</v>
      </c>
      <c r="C56" s="33" t="s">
        <v>44</v>
      </c>
      <c r="D56" s="173" t="s">
        <v>259</v>
      </c>
      <c r="E56" s="31">
        <f t="shared" si="8"/>
        <v>71.429000000000002</v>
      </c>
      <c r="F56" s="31">
        <f t="shared" si="9"/>
        <v>13.57</v>
      </c>
      <c r="G56" s="31">
        <v>85</v>
      </c>
    </row>
    <row r="57" spans="1:9" ht="115.2" x14ac:dyDescent="0.3">
      <c r="A57" s="4"/>
      <c r="B57" s="33" t="s">
        <v>69</v>
      </c>
      <c r="C57" s="33" t="s">
        <v>44</v>
      </c>
      <c r="D57" s="173" t="s">
        <v>264</v>
      </c>
      <c r="E57" s="31">
        <f t="shared" ref="E57" si="12">ROUND(G57/1.19,3)</f>
        <v>149.58000000000001</v>
      </c>
      <c r="F57" s="31">
        <f t="shared" ref="F57" si="13">ROUND(E57*$F$3,2)</f>
        <v>28.42</v>
      </c>
      <c r="G57" s="31">
        <v>178</v>
      </c>
    </row>
    <row r="58" spans="1:9" ht="115.2" x14ac:dyDescent="0.3">
      <c r="A58" s="4"/>
      <c r="B58" s="33" t="s">
        <v>67</v>
      </c>
      <c r="C58" s="33" t="s">
        <v>44</v>
      </c>
      <c r="D58" s="173" t="s">
        <v>266</v>
      </c>
      <c r="E58" s="31">
        <f t="shared" si="8"/>
        <v>155.46199999999999</v>
      </c>
      <c r="F58" s="31">
        <f t="shared" si="9"/>
        <v>29.54</v>
      </c>
      <c r="G58" s="31">
        <v>185</v>
      </c>
    </row>
    <row r="59" spans="1:9" ht="115.2" x14ac:dyDescent="0.3">
      <c r="A59" s="4"/>
      <c r="B59" s="33" t="s">
        <v>65</v>
      </c>
      <c r="C59" s="33" t="s">
        <v>6</v>
      </c>
      <c r="D59" s="32" t="s">
        <v>265</v>
      </c>
      <c r="E59" s="31">
        <f>ROUND(G59/1.19,3)</f>
        <v>50.42</v>
      </c>
      <c r="F59" s="31">
        <f>ROUND(E59*$F$3,2)</f>
        <v>9.58</v>
      </c>
      <c r="G59" s="28">
        <v>60</v>
      </c>
    </row>
    <row r="60" spans="1:9" ht="100.8" x14ac:dyDescent="0.3">
      <c r="A60" s="4"/>
      <c r="B60" s="33" t="s">
        <v>64</v>
      </c>
      <c r="C60" s="33" t="s">
        <v>44</v>
      </c>
      <c r="D60" s="173" t="s">
        <v>263</v>
      </c>
      <c r="E60" s="31">
        <f t="shared" ref="E60:E61" si="14">ROUND(G60/1.19,3)</f>
        <v>73.108999999999995</v>
      </c>
      <c r="F60" s="31">
        <f t="shared" ref="F60:F61" si="15">ROUND(E60*$F$3,2)</f>
        <v>13.89</v>
      </c>
      <c r="G60" s="31">
        <v>87</v>
      </c>
    </row>
    <row r="61" spans="1:9" ht="115.2" x14ac:dyDescent="0.3">
      <c r="A61" s="4"/>
      <c r="B61" s="33" t="s">
        <v>63</v>
      </c>
      <c r="C61" s="33" t="s">
        <v>44</v>
      </c>
      <c r="D61" s="173" t="s">
        <v>262</v>
      </c>
      <c r="E61" s="31">
        <f t="shared" si="14"/>
        <v>157.143</v>
      </c>
      <c r="F61" s="31">
        <f t="shared" si="15"/>
        <v>29.86</v>
      </c>
      <c r="G61" s="31">
        <v>187</v>
      </c>
    </row>
    <row r="62" spans="1:9" s="35" customFormat="1" ht="28.8" x14ac:dyDescent="0.3">
      <c r="A62" s="4"/>
      <c r="B62" s="33" t="s">
        <v>62</v>
      </c>
      <c r="C62" s="33" t="s">
        <v>44</v>
      </c>
      <c r="D62" s="34" t="s">
        <v>61</v>
      </c>
      <c r="E62" s="31">
        <f t="shared" si="8"/>
        <v>54.622</v>
      </c>
      <c r="F62" s="31">
        <f t="shared" si="9"/>
        <v>10.38</v>
      </c>
      <c r="G62" s="31">
        <v>65</v>
      </c>
      <c r="H62" s="1"/>
      <c r="I62" s="1"/>
    </row>
    <row r="63" spans="1:9" s="35" customFormat="1" ht="28.8" x14ac:dyDescent="0.3">
      <c r="A63" s="4"/>
      <c r="B63" s="33" t="s">
        <v>60</v>
      </c>
      <c r="C63" s="33" t="s">
        <v>44</v>
      </c>
      <c r="D63" s="34" t="s">
        <v>175</v>
      </c>
      <c r="E63" s="31">
        <f t="shared" si="8"/>
        <v>50.42</v>
      </c>
      <c r="F63" s="31">
        <f t="shared" si="9"/>
        <v>9.58</v>
      </c>
      <c r="G63" s="31">
        <v>60</v>
      </c>
      <c r="H63" s="1"/>
      <c r="I63" s="1"/>
    </row>
    <row r="64" spans="1:9" ht="115.2" x14ac:dyDescent="0.3">
      <c r="A64" s="4"/>
      <c r="B64" s="33" t="s">
        <v>58</v>
      </c>
      <c r="C64" s="33" t="s">
        <v>6</v>
      </c>
      <c r="D64" s="34" t="s">
        <v>59</v>
      </c>
      <c r="E64" s="31">
        <f>ROUND(G64/1.19,3)</f>
        <v>130.25200000000001</v>
      </c>
      <c r="F64" s="31">
        <f t="shared" si="9"/>
        <v>24.75</v>
      </c>
      <c r="G64" s="31">
        <f>2*60+35</f>
        <v>155</v>
      </c>
    </row>
    <row r="65" spans="1:9" ht="115.2" x14ac:dyDescent="0.3">
      <c r="A65" s="4"/>
      <c r="B65" s="33" t="s">
        <v>56</v>
      </c>
      <c r="C65" s="33" t="s">
        <v>6</v>
      </c>
      <c r="D65" s="34" t="s">
        <v>57</v>
      </c>
      <c r="E65" s="31">
        <f t="shared" si="8"/>
        <v>361.34500000000003</v>
      </c>
      <c r="F65" s="31">
        <f t="shared" si="9"/>
        <v>68.66</v>
      </c>
      <c r="G65" s="31">
        <f>185*2+60</f>
        <v>430</v>
      </c>
    </row>
    <row r="66" spans="1:9" ht="86.4" x14ac:dyDescent="0.3">
      <c r="A66" s="4"/>
      <c r="B66" s="33" t="s">
        <v>53</v>
      </c>
      <c r="C66" s="33" t="s">
        <v>55</v>
      </c>
      <c r="D66" s="34" t="s">
        <v>54</v>
      </c>
      <c r="E66" s="31">
        <f t="shared" si="8"/>
        <v>386.55500000000001</v>
      </c>
      <c r="F66" s="31">
        <f t="shared" si="9"/>
        <v>73.45</v>
      </c>
      <c r="G66" s="31">
        <v>460</v>
      </c>
    </row>
    <row r="67" spans="1:9" ht="28.8" x14ac:dyDescent="0.3">
      <c r="A67" s="4"/>
      <c r="B67" s="33" t="s">
        <v>51</v>
      </c>
      <c r="C67" s="33" t="s">
        <v>6</v>
      </c>
      <c r="D67" s="34" t="s">
        <v>52</v>
      </c>
      <c r="E67" s="31">
        <f t="shared" si="8"/>
        <v>29.411999999999999</v>
      </c>
      <c r="F67" s="31">
        <f t="shared" si="9"/>
        <v>5.59</v>
      </c>
      <c r="G67" s="31">
        <v>35</v>
      </c>
    </row>
    <row r="68" spans="1:9" ht="43.2" x14ac:dyDescent="0.3">
      <c r="A68" s="4"/>
      <c r="B68" s="33" t="s">
        <v>49</v>
      </c>
      <c r="C68" s="33" t="s">
        <v>6</v>
      </c>
      <c r="D68" s="34" t="s">
        <v>50</v>
      </c>
      <c r="E68" s="31">
        <f t="shared" si="8"/>
        <v>42.017000000000003</v>
      </c>
      <c r="F68" s="31">
        <f t="shared" si="9"/>
        <v>7.98</v>
      </c>
      <c r="G68" s="31">
        <v>50</v>
      </c>
    </row>
    <row r="69" spans="1:9" x14ac:dyDescent="0.3">
      <c r="A69" s="4"/>
      <c r="B69" s="33" t="s">
        <v>47</v>
      </c>
      <c r="C69" s="33" t="s">
        <v>6</v>
      </c>
      <c r="D69" s="34" t="s">
        <v>42</v>
      </c>
      <c r="E69" s="31">
        <f>ROUND(G69/1.19,3)</f>
        <v>2.5209999999999999</v>
      </c>
      <c r="F69" s="31">
        <f>ROUND(E69*$F$3,2)</f>
        <v>0.48</v>
      </c>
      <c r="G69" s="31">
        <v>3</v>
      </c>
    </row>
    <row r="70" spans="1:9" ht="28.8" x14ac:dyDescent="0.3">
      <c r="A70" s="4"/>
      <c r="B70" s="33" t="s">
        <v>205</v>
      </c>
      <c r="C70" s="33" t="s">
        <v>6</v>
      </c>
      <c r="D70" s="34" t="s">
        <v>269</v>
      </c>
      <c r="E70" s="31">
        <f>ROUND(G70/1.19,3)</f>
        <v>75.63</v>
      </c>
      <c r="F70" s="31">
        <f>ROUND(E70*$F$3,2)</f>
        <v>14.37</v>
      </c>
      <c r="G70" s="31">
        <f>1*2*35+5+15</f>
        <v>90</v>
      </c>
    </row>
    <row r="71" spans="1:9" x14ac:dyDescent="0.3">
      <c r="A71" s="4"/>
      <c r="B71" s="95"/>
      <c r="C71" s="95"/>
      <c r="D71" s="90"/>
      <c r="E71" s="36"/>
      <c r="F71" s="36"/>
      <c r="G71" s="36"/>
    </row>
    <row r="72" spans="1:9" s="35" customFormat="1" x14ac:dyDescent="0.3">
      <c r="A72" s="37"/>
      <c r="B72" s="23" t="s">
        <v>186</v>
      </c>
      <c r="C72" s="38"/>
      <c r="D72" s="39"/>
      <c r="E72" s="38"/>
      <c r="F72" s="38"/>
      <c r="G72" s="38"/>
      <c r="H72" s="1"/>
      <c r="I72" s="1"/>
    </row>
    <row r="73" spans="1:9" s="35" customFormat="1" ht="86.4" x14ac:dyDescent="0.3">
      <c r="A73" s="37"/>
      <c r="B73" s="33" t="s">
        <v>182</v>
      </c>
      <c r="C73" s="20" t="s">
        <v>6</v>
      </c>
      <c r="D73" s="19" t="s">
        <v>120</v>
      </c>
      <c r="E73" s="17">
        <f>ROUND(G73/1.19,3)</f>
        <v>268.90800000000002</v>
      </c>
      <c r="F73" s="17">
        <f>ROUND(E73*$F$3,2)</f>
        <v>51.09</v>
      </c>
      <c r="G73" s="28">
        <f>298+22</f>
        <v>320</v>
      </c>
      <c r="H73" s="1"/>
      <c r="I73" s="1"/>
    </row>
    <row r="74" spans="1:9" s="35" customFormat="1" ht="28.8" x14ac:dyDescent="0.3">
      <c r="A74" s="37"/>
      <c r="B74" s="33" t="s">
        <v>183</v>
      </c>
      <c r="C74" s="20" t="s">
        <v>6</v>
      </c>
      <c r="D74" s="19" t="s">
        <v>118</v>
      </c>
      <c r="E74" s="17">
        <f>ROUND(G74/1.19,3)</f>
        <v>68.066999999999993</v>
      </c>
      <c r="F74" s="17">
        <f>ROUND(E74*$F$3,2)</f>
        <v>12.93</v>
      </c>
      <c r="G74" s="28">
        <v>81</v>
      </c>
      <c r="H74" s="1"/>
      <c r="I74" s="1"/>
    </row>
    <row r="75" spans="1:9" ht="28.8" x14ac:dyDescent="0.3">
      <c r="A75" s="4"/>
      <c r="B75" s="33" t="s">
        <v>184</v>
      </c>
      <c r="C75" s="33" t="s">
        <v>44</v>
      </c>
      <c r="D75" s="34" t="s">
        <v>48</v>
      </c>
      <c r="E75" s="31">
        <f t="shared" si="8"/>
        <v>0.92400000000000004</v>
      </c>
      <c r="F75" s="31">
        <f t="shared" si="9"/>
        <v>0.18</v>
      </c>
      <c r="G75" s="31">
        <v>1.1000000000000001</v>
      </c>
    </row>
    <row r="76" spans="1:9" ht="28.8" x14ac:dyDescent="0.3">
      <c r="A76" s="4"/>
      <c r="B76" s="33" t="s">
        <v>185</v>
      </c>
      <c r="C76" s="33" t="s">
        <v>44</v>
      </c>
      <c r="D76" s="34" t="s">
        <v>46</v>
      </c>
      <c r="E76" s="31">
        <f t="shared" si="8"/>
        <v>0.75600000000000001</v>
      </c>
      <c r="F76" s="31">
        <f t="shared" si="9"/>
        <v>0.14000000000000001</v>
      </c>
      <c r="G76" s="31">
        <v>0.9</v>
      </c>
    </row>
    <row r="77" spans="1:9" ht="28.8" x14ac:dyDescent="0.3">
      <c r="A77" s="4"/>
      <c r="B77" s="33" t="s">
        <v>187</v>
      </c>
      <c r="C77" s="33" t="s">
        <v>44</v>
      </c>
      <c r="D77" s="34" t="s">
        <v>45</v>
      </c>
      <c r="E77" s="31">
        <f t="shared" si="8"/>
        <v>3.782</v>
      </c>
      <c r="F77" s="31">
        <f t="shared" si="9"/>
        <v>0.72</v>
      </c>
      <c r="G77" s="31">
        <v>4.5</v>
      </c>
      <c r="H77" s="35"/>
      <c r="I77" s="35"/>
    </row>
    <row r="78" spans="1:9" ht="28.8" x14ac:dyDescent="0.3">
      <c r="A78" s="4"/>
      <c r="B78" s="33" t="s">
        <v>188</v>
      </c>
      <c r="C78" s="33" t="s">
        <v>44</v>
      </c>
      <c r="D78" s="34" t="s">
        <v>43</v>
      </c>
      <c r="E78" s="31">
        <f t="shared" si="8"/>
        <v>0.75600000000000001</v>
      </c>
      <c r="F78" s="31">
        <f t="shared" si="9"/>
        <v>0.14000000000000001</v>
      </c>
      <c r="G78" s="31">
        <v>0.9</v>
      </c>
    </row>
    <row r="79" spans="1:9" x14ac:dyDescent="0.3">
      <c r="A79" s="4"/>
      <c r="B79" s="33" t="s">
        <v>189</v>
      </c>
      <c r="C79" s="33" t="s">
        <v>44</v>
      </c>
      <c r="D79" s="34" t="s">
        <v>323</v>
      </c>
      <c r="E79" s="31">
        <f t="shared" ref="E79:E80" si="16">ROUND(G79/1.19,3)</f>
        <v>2.395</v>
      </c>
      <c r="F79" s="31">
        <f t="shared" ref="F79:F80" si="17">ROUND(E79*$F$3,2)</f>
        <v>0.46</v>
      </c>
      <c r="G79" s="31">
        <v>2.85</v>
      </c>
    </row>
    <row r="80" spans="1:9" x14ac:dyDescent="0.3">
      <c r="A80" s="4"/>
      <c r="B80" s="33" t="s">
        <v>190</v>
      </c>
      <c r="C80" s="33" t="s">
        <v>44</v>
      </c>
      <c r="D80" s="34" t="s">
        <v>324</v>
      </c>
      <c r="E80" s="31">
        <f t="shared" si="16"/>
        <v>0.75600000000000001</v>
      </c>
      <c r="F80" s="31">
        <f t="shared" si="17"/>
        <v>0.14000000000000001</v>
      </c>
      <c r="G80" s="31">
        <v>0.9</v>
      </c>
    </row>
    <row r="81" spans="1:9" ht="28.8" x14ac:dyDescent="0.3">
      <c r="A81" s="4"/>
      <c r="B81" s="33" t="s">
        <v>192</v>
      </c>
      <c r="C81" s="33" t="s">
        <v>44</v>
      </c>
      <c r="D81" s="34" t="s">
        <v>195</v>
      </c>
      <c r="E81" s="31">
        <f t="shared" si="8"/>
        <v>3.0249999999999999</v>
      </c>
      <c r="F81" s="31">
        <f t="shared" si="9"/>
        <v>0.56999999999999995</v>
      </c>
      <c r="G81" s="31">
        <f>4.5-0.9</f>
        <v>3.6</v>
      </c>
    </row>
    <row r="82" spans="1:9" x14ac:dyDescent="0.3">
      <c r="A82" s="4"/>
      <c r="B82" s="33" t="s">
        <v>319</v>
      </c>
      <c r="C82" s="33" t="s">
        <v>44</v>
      </c>
      <c r="D82" s="34" t="s">
        <v>196</v>
      </c>
      <c r="E82" s="31">
        <f t="shared" si="8"/>
        <v>0.75600000000000001</v>
      </c>
      <c r="F82" s="31">
        <f t="shared" si="9"/>
        <v>0.14000000000000001</v>
      </c>
      <c r="G82" s="31">
        <v>0.9</v>
      </c>
    </row>
    <row r="83" spans="1:9" ht="28.8" x14ac:dyDescent="0.3">
      <c r="A83" s="4"/>
      <c r="B83" s="33" t="s">
        <v>321</v>
      </c>
      <c r="C83" s="33" t="s">
        <v>6</v>
      </c>
      <c r="D83" s="34" t="s">
        <v>194</v>
      </c>
      <c r="E83" s="31">
        <f t="shared" si="8"/>
        <v>605.04200000000003</v>
      </c>
      <c r="F83" s="31">
        <f t="shared" si="9"/>
        <v>114.96</v>
      </c>
      <c r="G83" s="31">
        <v>720</v>
      </c>
    </row>
    <row r="84" spans="1:9" ht="216" x14ac:dyDescent="0.3">
      <c r="A84" s="4"/>
      <c r="B84" s="33" t="s">
        <v>322</v>
      </c>
      <c r="C84" s="33" t="s">
        <v>6</v>
      </c>
      <c r="D84" s="34" t="s">
        <v>337</v>
      </c>
      <c r="E84" s="31">
        <f t="shared" si="8"/>
        <v>4159.6639999999998</v>
      </c>
      <c r="F84" s="31">
        <f t="shared" si="9"/>
        <v>790.34</v>
      </c>
      <c r="G84" s="31">
        <f>(168+40+12.8+392+691.2+810+910+1112)*1.19+28.16</f>
        <v>4950</v>
      </c>
    </row>
    <row r="85" spans="1:9" x14ac:dyDescent="0.3">
      <c r="A85" s="4"/>
      <c r="B85" s="33" t="s">
        <v>333</v>
      </c>
      <c r="C85" s="33" t="s">
        <v>6</v>
      </c>
      <c r="D85" s="34" t="s">
        <v>335</v>
      </c>
      <c r="E85" s="31">
        <f t="shared" si="8"/>
        <v>1092.4369999999999</v>
      </c>
      <c r="F85" s="31">
        <f t="shared" si="9"/>
        <v>207.56</v>
      </c>
      <c r="G85" s="31">
        <v>1300</v>
      </c>
    </row>
    <row r="86" spans="1:9" x14ac:dyDescent="0.3">
      <c r="A86" s="4"/>
      <c r="B86" s="33" t="s">
        <v>334</v>
      </c>
      <c r="C86" s="33" t="s">
        <v>6</v>
      </c>
      <c r="D86" s="34" t="s">
        <v>336</v>
      </c>
      <c r="E86" s="31">
        <f t="shared" ref="E86" si="18">ROUND(G86/1.19,3)</f>
        <v>1037.8150000000001</v>
      </c>
      <c r="F86" s="31">
        <f t="shared" ref="F86" si="19">ROUND(E86*$F$3,2)</f>
        <v>197.18</v>
      </c>
      <c r="G86" s="31">
        <v>1235</v>
      </c>
    </row>
    <row r="87" spans="1:9" x14ac:dyDescent="0.3">
      <c r="A87" s="4"/>
      <c r="B87" s="95"/>
      <c r="C87" s="95"/>
      <c r="D87" s="90"/>
      <c r="E87" s="36"/>
      <c r="F87" s="36"/>
      <c r="G87" s="36"/>
    </row>
    <row r="88" spans="1:9" s="35" customFormat="1" x14ac:dyDescent="0.3">
      <c r="A88" s="37"/>
      <c r="B88" s="23" t="s">
        <v>191</v>
      </c>
      <c r="C88" s="38"/>
      <c r="D88" s="39"/>
      <c r="E88" s="38"/>
      <c r="F88" s="38"/>
      <c r="G88" s="38"/>
      <c r="H88" s="1"/>
      <c r="I88" s="1"/>
    </row>
    <row r="89" spans="1:9" ht="57.6" x14ac:dyDescent="0.3">
      <c r="A89" s="4"/>
      <c r="B89" s="33" t="s">
        <v>215</v>
      </c>
      <c r="C89" s="33" t="s">
        <v>44</v>
      </c>
      <c r="D89" s="34" t="s">
        <v>251</v>
      </c>
      <c r="E89" s="31">
        <f t="shared" ref="E89:E100" si="20">ROUND(G89/1.19,3)</f>
        <v>2.1850000000000001</v>
      </c>
      <c r="F89" s="31">
        <f t="shared" ref="F89:F100" si="21">ROUND(E89*$F$3,2)</f>
        <v>0.42</v>
      </c>
      <c r="G89" s="31">
        <v>2.6</v>
      </c>
    </row>
    <row r="90" spans="1:9" ht="57.6" x14ac:dyDescent="0.3">
      <c r="A90" s="4"/>
      <c r="B90" s="33" t="s">
        <v>216</v>
      </c>
      <c r="C90" s="33" t="s">
        <v>44</v>
      </c>
      <c r="D90" s="34" t="s">
        <v>252</v>
      </c>
      <c r="E90" s="31">
        <f t="shared" ref="E90:E93" si="22">ROUND(G90/1.19,3)</f>
        <v>2.4369999999999998</v>
      </c>
      <c r="F90" s="31">
        <f t="shared" ref="F90:F93" si="23">ROUND(E90*$F$3,2)</f>
        <v>0.46</v>
      </c>
      <c r="G90" s="31">
        <v>2.9</v>
      </c>
    </row>
    <row r="91" spans="1:9" ht="57.6" x14ac:dyDescent="0.3">
      <c r="A91" s="4"/>
      <c r="B91" s="33" t="s">
        <v>217</v>
      </c>
      <c r="C91" s="33" t="s">
        <v>44</v>
      </c>
      <c r="D91" s="34" t="s">
        <v>253</v>
      </c>
      <c r="E91" s="31">
        <f t="shared" si="22"/>
        <v>2.8570000000000002</v>
      </c>
      <c r="F91" s="31">
        <f t="shared" si="23"/>
        <v>0.54</v>
      </c>
      <c r="G91" s="175">
        <v>3.4</v>
      </c>
    </row>
    <row r="92" spans="1:9" ht="57.6" x14ac:dyDescent="0.3">
      <c r="A92" s="4"/>
      <c r="B92" s="33" t="s">
        <v>218</v>
      </c>
      <c r="C92" s="33" t="s">
        <v>44</v>
      </c>
      <c r="D92" s="34" t="s">
        <v>254</v>
      </c>
      <c r="E92" s="31">
        <f t="shared" si="22"/>
        <v>4.9580000000000002</v>
      </c>
      <c r="F92" s="31">
        <f t="shared" si="23"/>
        <v>0.94</v>
      </c>
      <c r="G92" s="175">
        <v>5.9</v>
      </c>
    </row>
    <row r="93" spans="1:9" ht="57.6" x14ac:dyDescent="0.3">
      <c r="A93" s="4"/>
      <c r="B93" s="33" t="s">
        <v>219</v>
      </c>
      <c r="C93" s="33" t="s">
        <v>44</v>
      </c>
      <c r="D93" s="34" t="s">
        <v>255</v>
      </c>
      <c r="E93" s="31">
        <f t="shared" si="22"/>
        <v>7.0590000000000002</v>
      </c>
      <c r="F93" s="31">
        <f t="shared" si="23"/>
        <v>1.34</v>
      </c>
      <c r="G93" s="31">
        <f>6.3+2.1</f>
        <v>8.4</v>
      </c>
    </row>
    <row r="94" spans="1:9" ht="57.6" x14ac:dyDescent="0.3">
      <c r="A94" s="4"/>
      <c r="B94" s="33" t="s">
        <v>220</v>
      </c>
      <c r="C94" s="174" t="s">
        <v>6</v>
      </c>
      <c r="D94" s="173" t="s">
        <v>342</v>
      </c>
      <c r="E94" s="31">
        <f t="shared" ref="E94" si="24">ROUND(G94/1.19,3)</f>
        <v>54.622</v>
      </c>
      <c r="F94" s="31">
        <f t="shared" ref="F94" si="25">ROUND(E94*$F$3,2)</f>
        <v>10.38</v>
      </c>
      <c r="G94" s="175">
        <v>65</v>
      </c>
    </row>
    <row r="95" spans="1:9" x14ac:dyDescent="0.3">
      <c r="A95" s="4"/>
      <c r="B95" s="33" t="s">
        <v>221</v>
      </c>
      <c r="C95" s="33" t="s">
        <v>6</v>
      </c>
      <c r="D95" s="34" t="s">
        <v>260</v>
      </c>
      <c r="E95" s="31">
        <f t="shared" si="20"/>
        <v>163.86600000000001</v>
      </c>
      <c r="F95" s="31">
        <f t="shared" si="21"/>
        <v>31.13</v>
      </c>
      <c r="G95" s="31">
        <v>195</v>
      </c>
    </row>
    <row r="96" spans="1:9" ht="28.8" x14ac:dyDescent="0.3">
      <c r="A96" s="4"/>
      <c r="B96" s="33" t="s">
        <v>222</v>
      </c>
      <c r="C96" s="33" t="s">
        <v>6</v>
      </c>
      <c r="D96" s="34" t="s">
        <v>231</v>
      </c>
      <c r="E96" s="31">
        <f t="shared" si="20"/>
        <v>294.11799999999999</v>
      </c>
      <c r="F96" s="31">
        <f t="shared" si="21"/>
        <v>55.88</v>
      </c>
      <c r="G96" s="31">
        <v>350</v>
      </c>
    </row>
    <row r="97" spans="1:9" ht="43.2" x14ac:dyDescent="0.3">
      <c r="A97" s="4"/>
      <c r="B97" s="33" t="s">
        <v>223</v>
      </c>
      <c r="C97" s="44" t="s">
        <v>6</v>
      </c>
      <c r="D97" s="172" t="s">
        <v>89</v>
      </c>
      <c r="E97" s="29">
        <f t="shared" si="20"/>
        <v>12.605</v>
      </c>
      <c r="F97" s="29">
        <f t="shared" si="21"/>
        <v>2.39</v>
      </c>
      <c r="G97" s="28">
        <v>15</v>
      </c>
    </row>
    <row r="98" spans="1:9" ht="43.2" x14ac:dyDescent="0.3">
      <c r="A98" s="4"/>
      <c r="B98" s="33" t="s">
        <v>224</v>
      </c>
      <c r="C98" s="43" t="s">
        <v>6</v>
      </c>
      <c r="D98" s="171" t="s">
        <v>88</v>
      </c>
      <c r="E98" s="29">
        <f t="shared" si="20"/>
        <v>21.849</v>
      </c>
      <c r="F98" s="29">
        <f t="shared" si="21"/>
        <v>4.1500000000000004</v>
      </c>
      <c r="G98" s="28">
        <v>26</v>
      </c>
    </row>
    <row r="99" spans="1:9" ht="43.2" x14ac:dyDescent="0.3">
      <c r="A99" s="4"/>
      <c r="B99" s="33" t="s">
        <v>228</v>
      </c>
      <c r="C99" s="43" t="s">
        <v>44</v>
      </c>
      <c r="D99" s="171" t="s">
        <v>356</v>
      </c>
      <c r="E99" s="29">
        <f t="shared" si="20"/>
        <v>1.9330000000000001</v>
      </c>
      <c r="F99" s="29">
        <f t="shared" si="21"/>
        <v>0.37</v>
      </c>
      <c r="G99" s="28">
        <v>2.2999999999999998</v>
      </c>
    </row>
    <row r="100" spans="1:9" ht="28.8" x14ac:dyDescent="0.3">
      <c r="A100" s="4"/>
      <c r="B100" s="33" t="s">
        <v>229</v>
      </c>
      <c r="C100" s="33" t="s">
        <v>6</v>
      </c>
      <c r="D100" s="34" t="s">
        <v>232</v>
      </c>
      <c r="E100" s="31">
        <f t="shared" si="20"/>
        <v>315.12599999999998</v>
      </c>
      <c r="F100" s="31">
        <f t="shared" si="21"/>
        <v>59.87</v>
      </c>
      <c r="G100" s="31">
        <v>375</v>
      </c>
    </row>
    <row r="101" spans="1:9" ht="43.2" x14ac:dyDescent="0.3">
      <c r="A101" s="4"/>
      <c r="B101" s="33" t="s">
        <v>256</v>
      </c>
      <c r="C101" s="33" t="s">
        <v>6</v>
      </c>
      <c r="D101" s="34" t="s">
        <v>348</v>
      </c>
      <c r="E101" s="31">
        <f t="shared" ref="E101" si="26">ROUND(G101/1.19,3)</f>
        <v>273.10899999999998</v>
      </c>
      <c r="F101" s="31">
        <f t="shared" ref="F101" si="27">ROUND(E101*$F$3,2)</f>
        <v>51.89</v>
      </c>
      <c r="G101" s="31">
        <v>325</v>
      </c>
    </row>
    <row r="102" spans="1:9" ht="57.6" x14ac:dyDescent="0.3">
      <c r="A102" s="4"/>
      <c r="B102" s="33" t="s">
        <v>332</v>
      </c>
      <c r="C102" s="33" t="s">
        <v>6</v>
      </c>
      <c r="D102" s="34" t="s">
        <v>346</v>
      </c>
      <c r="E102" s="31">
        <f t="shared" ref="E102" si="28">ROUND(G102/1.19,3)</f>
        <v>4369.7479999999996</v>
      </c>
      <c r="F102" s="31">
        <f t="shared" ref="F102" si="29">ROUND(E102*$F$3,2)</f>
        <v>830.25</v>
      </c>
      <c r="G102" s="31">
        <v>5200</v>
      </c>
    </row>
    <row r="103" spans="1:9" x14ac:dyDescent="0.3">
      <c r="A103" s="4"/>
      <c r="B103" s="95"/>
      <c r="C103" s="95"/>
      <c r="D103" s="90"/>
      <c r="E103" s="36"/>
      <c r="F103" s="36"/>
      <c r="G103" s="36"/>
    </row>
    <row r="104" spans="1:9" s="35" customFormat="1" x14ac:dyDescent="0.3">
      <c r="A104" s="37"/>
      <c r="B104" s="23" t="s">
        <v>41</v>
      </c>
      <c r="C104" s="38"/>
      <c r="D104" s="39"/>
      <c r="E104" s="38"/>
      <c r="F104" s="38"/>
      <c r="G104" s="38"/>
      <c r="H104" s="1"/>
      <c r="I104" s="1"/>
    </row>
    <row r="105" spans="1:9" ht="57.6" x14ac:dyDescent="0.3">
      <c r="A105" s="4"/>
      <c r="B105" s="33" t="s">
        <v>40</v>
      </c>
      <c r="C105" s="33" t="s">
        <v>6</v>
      </c>
      <c r="D105" s="34" t="s">
        <v>39</v>
      </c>
      <c r="E105" s="31">
        <f t="shared" ref="E105:E109" si="30">ROUND(G105/1.19,3)</f>
        <v>63.024999999999999</v>
      </c>
      <c r="F105" s="31">
        <f t="shared" ref="F105:F109" si="31">ROUND(E105*$F$3,2)</f>
        <v>11.97</v>
      </c>
      <c r="G105" s="31">
        <v>75</v>
      </c>
    </row>
    <row r="106" spans="1:9" ht="57.6" x14ac:dyDescent="0.3">
      <c r="A106" s="4"/>
      <c r="B106" s="33" t="s">
        <v>38</v>
      </c>
      <c r="C106" s="33" t="s">
        <v>6</v>
      </c>
      <c r="D106" s="32" t="s">
        <v>37</v>
      </c>
      <c r="E106" s="31">
        <f t="shared" si="30"/>
        <v>100.84</v>
      </c>
      <c r="F106" s="31">
        <f t="shared" si="31"/>
        <v>19.16</v>
      </c>
      <c r="G106" s="28">
        <v>120</v>
      </c>
    </row>
    <row r="107" spans="1:9" ht="28.8" x14ac:dyDescent="0.3">
      <c r="A107" s="4"/>
      <c r="B107" s="33" t="s">
        <v>36</v>
      </c>
      <c r="C107" s="33" t="s">
        <v>6</v>
      </c>
      <c r="D107" s="32" t="s">
        <v>180</v>
      </c>
      <c r="E107" s="31">
        <f t="shared" si="30"/>
        <v>33.613</v>
      </c>
      <c r="F107" s="31">
        <f t="shared" si="31"/>
        <v>6.39</v>
      </c>
      <c r="G107" s="28">
        <v>40</v>
      </c>
    </row>
    <row r="108" spans="1:9" ht="28.8" x14ac:dyDescent="0.3">
      <c r="A108" s="4"/>
      <c r="B108" s="33" t="s">
        <v>35</v>
      </c>
      <c r="C108" s="33" t="s">
        <v>6</v>
      </c>
      <c r="D108" s="32" t="s">
        <v>33</v>
      </c>
      <c r="E108" s="31">
        <f t="shared" si="30"/>
        <v>44.118000000000002</v>
      </c>
      <c r="F108" s="31">
        <f t="shared" si="31"/>
        <v>8.3800000000000008</v>
      </c>
      <c r="G108" s="28">
        <f>35*1.5</f>
        <v>52.5</v>
      </c>
    </row>
    <row r="109" spans="1:9" ht="43.2" x14ac:dyDescent="0.3">
      <c r="A109" s="4"/>
      <c r="B109" s="33" t="s">
        <v>34</v>
      </c>
      <c r="C109" s="33" t="s">
        <v>6</v>
      </c>
      <c r="D109" s="32" t="s">
        <v>31</v>
      </c>
      <c r="E109" s="31">
        <f t="shared" si="30"/>
        <v>39.130000000000003</v>
      </c>
      <c r="F109" s="31">
        <f t="shared" si="31"/>
        <v>7.43</v>
      </c>
      <c r="G109" s="28">
        <f>7.71*1.5+35</f>
        <v>46.564999999999998</v>
      </c>
    </row>
    <row r="110" spans="1:9" ht="28.8" x14ac:dyDescent="0.3">
      <c r="A110" s="4"/>
      <c r="B110" s="33" t="s">
        <v>32</v>
      </c>
      <c r="C110" s="33" t="s">
        <v>6</v>
      </c>
      <c r="D110" s="32" t="s">
        <v>193</v>
      </c>
      <c r="E110" s="31">
        <f t="shared" ref="E110" si="32">ROUND(G110/1.19,3)</f>
        <v>50.42</v>
      </c>
      <c r="F110" s="31">
        <f t="shared" ref="F110" si="33">ROUND(E110*$F$3,2)</f>
        <v>9.58</v>
      </c>
      <c r="G110" s="28">
        <v>60</v>
      </c>
    </row>
    <row r="111" spans="1:9" x14ac:dyDescent="0.3">
      <c r="A111" s="4"/>
      <c r="B111" s="15"/>
      <c r="C111" s="16"/>
      <c r="D111" s="15"/>
      <c r="E111" s="14"/>
      <c r="F111" s="14"/>
      <c r="G111" s="4"/>
    </row>
    <row r="112" spans="1:9" x14ac:dyDescent="0.3">
      <c r="A112" s="4"/>
      <c r="B112" s="23" t="s">
        <v>30</v>
      </c>
      <c r="C112" s="21"/>
      <c r="D112" s="22"/>
      <c r="E112" s="21"/>
      <c r="F112" s="21"/>
      <c r="G112" s="21"/>
    </row>
    <row r="113" spans="1:11" ht="158.4" x14ac:dyDescent="0.3">
      <c r="A113" s="4"/>
      <c r="B113" s="20" t="s">
        <v>270</v>
      </c>
      <c r="C113" s="20" t="s">
        <v>6</v>
      </c>
      <c r="D113" s="19" t="s">
        <v>29</v>
      </c>
      <c r="E113" s="17">
        <f t="shared" ref="E113:E128" si="34">ROUND(G113/1.19,3)</f>
        <v>1134.454</v>
      </c>
      <c r="F113" s="17">
        <f t="shared" ref="F113:F128" si="35">ROUND(E113*$F$3,2)</f>
        <v>215.55</v>
      </c>
      <c r="G113" s="17">
        <v>1350</v>
      </c>
    </row>
    <row r="114" spans="1:11" ht="244.8" x14ac:dyDescent="0.3">
      <c r="A114" s="4"/>
      <c r="B114" s="20" t="s">
        <v>271</v>
      </c>
      <c r="C114" s="20" t="s">
        <v>6</v>
      </c>
      <c r="D114" s="19" t="s">
        <v>239</v>
      </c>
      <c r="E114" s="29">
        <f t="shared" si="34"/>
        <v>10714.286</v>
      </c>
      <c r="F114" s="19">
        <f t="shared" si="35"/>
        <v>2035.71</v>
      </c>
      <c r="G114" s="17">
        <f>(8400+2000+(855*1.15))*1.12+0.76</f>
        <v>12750.000000000002</v>
      </c>
    </row>
    <row r="115" spans="1:11" ht="28.8" x14ac:dyDescent="0.3">
      <c r="A115" s="4"/>
      <c r="B115" s="20" t="s">
        <v>272</v>
      </c>
      <c r="C115" s="20" t="s">
        <v>6</v>
      </c>
      <c r="D115" s="19" t="s">
        <v>28</v>
      </c>
      <c r="E115" s="17">
        <f>ROUND(G115/1.19,3)</f>
        <v>88.234999999999999</v>
      </c>
      <c r="F115" s="27">
        <f>ROUND(E115*$F$3,2)</f>
        <v>16.760000000000002</v>
      </c>
      <c r="G115" s="17">
        <v>105</v>
      </c>
    </row>
    <row r="116" spans="1:11" ht="72" x14ac:dyDescent="0.3">
      <c r="A116" s="4"/>
      <c r="B116" s="20" t="s">
        <v>273</v>
      </c>
      <c r="C116" s="20" t="s">
        <v>6</v>
      </c>
      <c r="D116" s="19" t="s">
        <v>27</v>
      </c>
      <c r="E116" s="17">
        <f t="shared" si="34"/>
        <v>1890.7560000000001</v>
      </c>
      <c r="F116" s="19">
        <f t="shared" si="35"/>
        <v>359.24</v>
      </c>
      <c r="G116" s="17">
        <v>2250</v>
      </c>
    </row>
    <row r="117" spans="1:11" x14ac:dyDescent="0.3">
      <c r="A117" s="4"/>
      <c r="B117" s="20" t="s">
        <v>274</v>
      </c>
      <c r="C117" s="20" t="s">
        <v>6</v>
      </c>
      <c r="D117" s="19" t="s">
        <v>26</v>
      </c>
      <c r="E117" s="17">
        <f t="shared" si="34"/>
        <v>75.63</v>
      </c>
      <c r="F117" s="19">
        <f t="shared" si="35"/>
        <v>14.37</v>
      </c>
      <c r="G117" s="17">
        <v>90</v>
      </c>
    </row>
    <row r="118" spans="1:11" ht="86.4" x14ac:dyDescent="0.3">
      <c r="A118" s="4"/>
      <c r="B118" s="20" t="s">
        <v>275</v>
      </c>
      <c r="C118" s="20" t="s">
        <v>6</v>
      </c>
      <c r="D118" s="19" t="s">
        <v>351</v>
      </c>
      <c r="E118" s="17">
        <f>ROUND(G118/1.19,3)</f>
        <v>4831.933</v>
      </c>
      <c r="F118" s="19">
        <f t="shared" si="35"/>
        <v>918.07</v>
      </c>
      <c r="G118" s="17">
        <v>5750</v>
      </c>
    </row>
    <row r="119" spans="1:11" x14ac:dyDescent="0.3">
      <c r="A119" s="4"/>
      <c r="B119" s="20" t="s">
        <v>276</v>
      </c>
      <c r="C119" s="20" t="s">
        <v>6</v>
      </c>
      <c r="D119" s="19" t="s">
        <v>25</v>
      </c>
      <c r="E119" s="17">
        <f t="shared" si="34"/>
        <v>84.034000000000006</v>
      </c>
      <c r="F119" s="19">
        <f t="shared" si="35"/>
        <v>15.97</v>
      </c>
      <c r="G119" s="17">
        <v>100</v>
      </c>
    </row>
    <row r="120" spans="1:11" ht="57.6" x14ac:dyDescent="0.3">
      <c r="A120" s="4"/>
      <c r="B120" s="20" t="s">
        <v>277</v>
      </c>
      <c r="C120" s="20" t="s">
        <v>6</v>
      </c>
      <c r="D120" s="19" t="s">
        <v>24</v>
      </c>
      <c r="E120" s="17">
        <f t="shared" si="34"/>
        <v>3336.134</v>
      </c>
      <c r="F120" s="19">
        <f t="shared" si="35"/>
        <v>633.87</v>
      </c>
      <c r="G120" s="17">
        <v>3970</v>
      </c>
    </row>
    <row r="121" spans="1:11" x14ac:dyDescent="0.3">
      <c r="A121" s="4"/>
      <c r="B121" s="20" t="s">
        <v>278</v>
      </c>
      <c r="C121" s="20" t="s">
        <v>6</v>
      </c>
      <c r="D121" s="19" t="s">
        <v>23</v>
      </c>
      <c r="E121" s="17">
        <f t="shared" si="34"/>
        <v>71.429000000000002</v>
      </c>
      <c r="F121" s="19">
        <f t="shared" si="35"/>
        <v>13.57</v>
      </c>
      <c r="G121" s="17">
        <v>85</v>
      </c>
    </row>
    <row r="122" spans="1:11" ht="57.6" x14ac:dyDescent="0.3">
      <c r="A122" s="4"/>
      <c r="B122" s="20" t="s">
        <v>279</v>
      </c>
      <c r="C122" s="20" t="s">
        <v>6</v>
      </c>
      <c r="D122" s="19" t="s">
        <v>22</v>
      </c>
      <c r="E122" s="17">
        <f t="shared" si="34"/>
        <v>2941.1759999999999</v>
      </c>
      <c r="F122" s="27">
        <f t="shared" si="35"/>
        <v>558.82000000000005</v>
      </c>
      <c r="G122" s="17">
        <v>3500</v>
      </c>
    </row>
    <row r="123" spans="1:11" ht="57.6" x14ac:dyDescent="0.3">
      <c r="A123" s="4"/>
      <c r="B123" s="20" t="s">
        <v>280</v>
      </c>
      <c r="C123" s="20" t="s">
        <v>6</v>
      </c>
      <c r="D123" s="19" t="s">
        <v>21</v>
      </c>
      <c r="E123" s="17">
        <f t="shared" si="34"/>
        <v>100.84</v>
      </c>
      <c r="F123" s="27">
        <f t="shared" si="35"/>
        <v>19.16</v>
      </c>
      <c r="G123" s="17">
        <v>120</v>
      </c>
    </row>
    <row r="124" spans="1:11" ht="72" hidden="1" x14ac:dyDescent="0.3">
      <c r="A124" s="4"/>
      <c r="B124" s="20" t="s">
        <v>281</v>
      </c>
      <c r="C124" s="20" t="s">
        <v>6</v>
      </c>
      <c r="D124" s="19" t="s">
        <v>242</v>
      </c>
      <c r="E124" s="17">
        <f t="shared" si="34"/>
        <v>546.21799999999996</v>
      </c>
      <c r="F124" s="27">
        <f t="shared" si="35"/>
        <v>103.78</v>
      </c>
      <c r="G124" s="17">
        <f>325*2</f>
        <v>650</v>
      </c>
      <c r="H124" s="35"/>
      <c r="I124" s="35"/>
    </row>
    <row r="125" spans="1:11" ht="86.4" hidden="1" x14ac:dyDescent="0.3">
      <c r="A125" s="4"/>
      <c r="B125" s="20" t="s">
        <v>282</v>
      </c>
      <c r="C125" s="20" t="s">
        <v>6</v>
      </c>
      <c r="D125" s="30" t="s">
        <v>20</v>
      </c>
      <c r="E125" s="17">
        <f>ROUND(G125/1.19,3)</f>
        <v>390.75599999999997</v>
      </c>
      <c r="F125" s="27">
        <f>ROUND(E125*$F$3,2)</f>
        <v>74.239999999999995</v>
      </c>
      <c r="G125" s="17">
        <v>465</v>
      </c>
      <c r="H125" s="35"/>
      <c r="I125" s="35"/>
    </row>
    <row r="126" spans="1:11" x14ac:dyDescent="0.3">
      <c r="A126" s="4"/>
      <c r="B126" s="20" t="s">
        <v>283</v>
      </c>
      <c r="C126" s="20" t="s">
        <v>6</v>
      </c>
      <c r="D126" s="34" t="s">
        <v>168</v>
      </c>
      <c r="E126" s="17">
        <f>ROUND(G126/1.19,3)</f>
        <v>1079.8320000000001</v>
      </c>
      <c r="F126" s="27">
        <f>ROUND(E126*$F$3,2)</f>
        <v>205.17</v>
      </c>
      <c r="G126" s="28">
        <v>1285</v>
      </c>
      <c r="H126" s="2"/>
      <c r="I126" s="2"/>
      <c r="J126" s="2"/>
      <c r="K126" s="2"/>
    </row>
    <row r="127" spans="1:11" ht="100.8" x14ac:dyDescent="0.3">
      <c r="A127" s="4"/>
      <c r="B127" s="20" t="s">
        <v>284</v>
      </c>
      <c r="C127" s="20" t="s">
        <v>2</v>
      </c>
      <c r="D127" s="19" t="s">
        <v>19</v>
      </c>
      <c r="E127" s="17">
        <f t="shared" si="34"/>
        <v>378.15100000000001</v>
      </c>
      <c r="F127" s="19">
        <f t="shared" si="35"/>
        <v>71.849999999999994</v>
      </c>
      <c r="G127" s="17">
        <v>450</v>
      </c>
    </row>
    <row r="128" spans="1:11" ht="28.8" x14ac:dyDescent="0.3">
      <c r="A128" s="4"/>
      <c r="B128" s="20" t="s">
        <v>285</v>
      </c>
      <c r="C128" s="20" t="s">
        <v>2</v>
      </c>
      <c r="D128" s="19" t="s">
        <v>18</v>
      </c>
      <c r="E128" s="17">
        <f t="shared" si="34"/>
        <v>630.25199999999995</v>
      </c>
      <c r="F128" s="19">
        <f t="shared" si="35"/>
        <v>119.75</v>
      </c>
      <c r="G128" s="17">
        <v>750</v>
      </c>
    </row>
    <row r="129" spans="1:7" x14ac:dyDescent="0.3">
      <c r="A129" s="4"/>
      <c r="B129" s="155"/>
      <c r="C129" s="155"/>
      <c r="D129" s="156"/>
      <c r="E129" s="157"/>
      <c r="F129" s="156"/>
      <c r="G129" s="157"/>
    </row>
    <row r="130" spans="1:7" x14ac:dyDescent="0.3">
      <c r="A130" s="4"/>
      <c r="B130" s="23" t="s">
        <v>17</v>
      </c>
      <c r="C130" s="21"/>
      <c r="D130" s="22"/>
      <c r="E130" s="21"/>
      <c r="F130" s="21"/>
      <c r="G130" s="21"/>
    </row>
    <row r="131" spans="1:7" ht="273.60000000000002" x14ac:dyDescent="0.3">
      <c r="A131" s="4"/>
      <c r="B131" s="20" t="s">
        <v>16</v>
      </c>
      <c r="C131" s="20" t="s">
        <v>6</v>
      </c>
      <c r="D131" s="19" t="s">
        <v>338</v>
      </c>
      <c r="E131" s="17">
        <f t="shared" ref="E131:E135" si="36">ROUND(G131/1.19,3)</f>
        <v>32268.907999999999</v>
      </c>
      <c r="F131" s="17">
        <f t="shared" ref="F131:F135" si="37">ROUND(E131*$F$3,2)</f>
        <v>6131.09</v>
      </c>
      <c r="G131" s="17">
        <f>160*4*60</f>
        <v>38400</v>
      </c>
    </row>
    <row r="132" spans="1:7" ht="86.4" x14ac:dyDescent="0.3">
      <c r="A132" s="4"/>
      <c r="B132" s="20" t="s">
        <v>15</v>
      </c>
      <c r="C132" s="20" t="s">
        <v>6</v>
      </c>
      <c r="D132" s="19" t="s">
        <v>339</v>
      </c>
      <c r="E132" s="17">
        <f t="shared" ref="E132:E133" si="38">ROUND(G132/1.19,3)</f>
        <v>1915.9659999999999</v>
      </c>
      <c r="F132" s="17">
        <f t="shared" ref="F132:F133" si="39">ROUND(E132*$F$3,2)</f>
        <v>364.03</v>
      </c>
      <c r="G132" s="17">
        <f>(1*10*60)+(1*40*42)</f>
        <v>2280</v>
      </c>
    </row>
    <row r="133" spans="1:7" ht="72" x14ac:dyDescent="0.3">
      <c r="A133" s="4"/>
      <c r="B133" s="20" t="s">
        <v>13</v>
      </c>
      <c r="C133" s="20" t="s">
        <v>6</v>
      </c>
      <c r="D133" s="19" t="s">
        <v>370</v>
      </c>
      <c r="E133" s="17">
        <f t="shared" si="38"/>
        <v>1411.7650000000001</v>
      </c>
      <c r="F133" s="17">
        <f t="shared" si="39"/>
        <v>268.24</v>
      </c>
      <c r="G133" s="17">
        <f>(1*40*42)</f>
        <v>1680</v>
      </c>
    </row>
    <row r="134" spans="1:7" ht="43.2" x14ac:dyDescent="0.3">
      <c r="A134" s="4"/>
      <c r="B134" s="20" t="s">
        <v>238</v>
      </c>
      <c r="C134" s="20" t="s">
        <v>6</v>
      </c>
      <c r="D134" s="19" t="s">
        <v>14</v>
      </c>
      <c r="E134" s="17">
        <f t="shared" si="36"/>
        <v>2521.0079999999998</v>
      </c>
      <c r="F134" s="17">
        <f t="shared" si="37"/>
        <v>478.99</v>
      </c>
      <c r="G134" s="17">
        <v>3000</v>
      </c>
    </row>
    <row r="135" spans="1:7" ht="43.2" x14ac:dyDescent="0.3">
      <c r="A135" s="4"/>
      <c r="B135" s="20" t="s">
        <v>331</v>
      </c>
      <c r="C135" s="20" t="s">
        <v>12</v>
      </c>
      <c r="D135" s="19" t="s">
        <v>11</v>
      </c>
      <c r="E135" s="17">
        <f t="shared" si="36"/>
        <v>35.293999999999997</v>
      </c>
      <c r="F135" s="18">
        <f t="shared" si="37"/>
        <v>6.71</v>
      </c>
      <c r="G135" s="17">
        <v>42</v>
      </c>
    </row>
    <row r="136" spans="1:7" x14ac:dyDescent="0.3">
      <c r="A136" s="4"/>
      <c r="B136" s="15"/>
      <c r="C136" s="16"/>
      <c r="D136" s="15"/>
      <c r="E136" s="14"/>
      <c r="F136" s="14"/>
      <c r="G136" s="4"/>
    </row>
    <row r="137" spans="1:7" x14ac:dyDescent="0.3">
      <c r="A137" s="4"/>
      <c r="B137" s="23" t="s">
        <v>10</v>
      </c>
      <c r="C137" s="21"/>
      <c r="D137" s="22"/>
      <c r="E137" s="21"/>
      <c r="F137" s="21"/>
      <c r="G137" s="21"/>
    </row>
    <row r="138" spans="1:7" hidden="1" x14ac:dyDescent="0.3">
      <c r="A138" s="4"/>
      <c r="B138" s="20" t="s">
        <v>9</v>
      </c>
      <c r="C138" s="20"/>
      <c r="D138" s="19"/>
      <c r="E138" s="29"/>
      <c r="F138" s="29"/>
      <c r="G138" s="28"/>
    </row>
    <row r="139" spans="1:7" hidden="1" x14ac:dyDescent="0.3">
      <c r="A139" s="4"/>
      <c r="B139" s="20" t="s">
        <v>235</v>
      </c>
      <c r="C139" s="20"/>
      <c r="D139" s="19"/>
      <c r="E139" s="17"/>
      <c r="F139" s="18"/>
      <c r="G139" s="17"/>
    </row>
    <row r="140" spans="1:7" ht="57.6" x14ac:dyDescent="0.3">
      <c r="A140" s="4"/>
      <c r="B140" s="20" t="s">
        <v>236</v>
      </c>
      <c r="C140" s="20" t="s">
        <v>6</v>
      </c>
      <c r="D140" s="19" t="s">
        <v>343</v>
      </c>
      <c r="E140" s="17">
        <f t="shared" ref="E140:E141" si="40">ROUND(G140/1.19,3)</f>
        <v>1260.5039999999999</v>
      </c>
      <c r="F140" s="18">
        <f t="shared" ref="F140:F141" si="41">ROUND(E140*$F$3,2)</f>
        <v>239.5</v>
      </c>
      <c r="G140" s="19">
        <v>1500</v>
      </c>
    </row>
    <row r="141" spans="1:7" ht="28.8" x14ac:dyDescent="0.3">
      <c r="A141" s="4"/>
      <c r="B141" s="20" t="s">
        <v>8</v>
      </c>
      <c r="C141" s="20" t="s">
        <v>6</v>
      </c>
      <c r="D141" s="19" t="s">
        <v>7</v>
      </c>
      <c r="E141" s="17">
        <f t="shared" si="40"/>
        <v>176.471</v>
      </c>
      <c r="F141" s="18">
        <f t="shared" si="41"/>
        <v>33.53</v>
      </c>
      <c r="G141" s="27">
        <v>210</v>
      </c>
    </row>
    <row r="142" spans="1:7" hidden="1" x14ac:dyDescent="0.3">
      <c r="A142" s="4"/>
      <c r="B142" s="20" t="s">
        <v>237</v>
      </c>
      <c r="C142" s="20"/>
      <c r="D142" s="19"/>
      <c r="E142" s="17"/>
      <c r="F142" s="18"/>
      <c r="G142" s="27"/>
    </row>
    <row r="143" spans="1:7" hidden="1" x14ac:dyDescent="0.3">
      <c r="A143" s="4"/>
      <c r="B143" s="155"/>
      <c r="C143" s="155"/>
      <c r="D143" s="156"/>
      <c r="E143" s="157"/>
      <c r="F143" s="158"/>
      <c r="G143" s="159"/>
    </row>
    <row r="144" spans="1:7" x14ac:dyDescent="0.3">
      <c r="A144" s="4"/>
      <c r="B144" s="24"/>
      <c r="C144" s="26"/>
      <c r="D144" s="25"/>
      <c r="E144" s="24"/>
      <c r="F144" s="24"/>
      <c r="G144" s="24"/>
    </row>
    <row r="145" spans="1:7" x14ac:dyDescent="0.3">
      <c r="A145" s="4"/>
      <c r="B145" s="23" t="s">
        <v>368</v>
      </c>
      <c r="C145" s="21"/>
      <c r="D145" s="22"/>
      <c r="E145" s="21"/>
      <c r="F145" s="21"/>
      <c r="G145" s="21"/>
    </row>
    <row r="146" spans="1:7" ht="86.4" x14ac:dyDescent="0.3">
      <c r="A146" s="4"/>
      <c r="B146" s="41" t="s">
        <v>257</v>
      </c>
      <c r="C146" s="41" t="s">
        <v>5</v>
      </c>
      <c r="D146" s="32" t="s">
        <v>233</v>
      </c>
      <c r="E146" s="29">
        <f t="shared" ref="E146:E147" si="42">ROUND(G146/1.19,3)</f>
        <v>3781.5129999999999</v>
      </c>
      <c r="F146" s="211">
        <f t="shared" ref="F146:F147" si="43">ROUND(E146*$F$3,2)</f>
        <v>718.49</v>
      </c>
      <c r="G146" s="29">
        <v>4500</v>
      </c>
    </row>
    <row r="147" spans="1:7" ht="57.6" x14ac:dyDescent="0.3">
      <c r="A147" s="4"/>
      <c r="B147" s="41" t="s">
        <v>258</v>
      </c>
      <c r="C147" s="41" t="s">
        <v>5</v>
      </c>
      <c r="D147" s="32" t="s">
        <v>369</v>
      </c>
      <c r="E147" s="29">
        <f t="shared" si="42"/>
        <v>3025.21</v>
      </c>
      <c r="F147" s="211">
        <f t="shared" si="43"/>
        <v>574.79</v>
      </c>
      <c r="G147" s="29">
        <v>3600</v>
      </c>
    </row>
    <row r="148" spans="1:7" x14ac:dyDescent="0.3">
      <c r="A148" s="4"/>
      <c r="B148" s="155"/>
      <c r="C148" s="155"/>
      <c r="D148" s="156"/>
      <c r="E148" s="157"/>
      <c r="F148" s="158"/>
      <c r="G148" s="157"/>
    </row>
    <row r="149" spans="1:7" x14ac:dyDescent="0.3">
      <c r="A149" s="4"/>
      <c r="B149" s="15"/>
      <c r="C149" s="16"/>
      <c r="D149" s="15"/>
      <c r="E149" s="14"/>
      <c r="F149" s="14"/>
      <c r="G149" s="4"/>
    </row>
    <row r="150" spans="1:7" x14ac:dyDescent="0.3">
      <c r="A150" s="4"/>
      <c r="B150" s="23" t="s">
        <v>4</v>
      </c>
      <c r="C150" s="21"/>
      <c r="D150" s="22"/>
      <c r="E150" s="21"/>
      <c r="F150" s="21"/>
      <c r="G150" s="21"/>
    </row>
    <row r="151" spans="1:7" ht="57.6" x14ac:dyDescent="0.3">
      <c r="A151" s="4"/>
      <c r="B151" s="41" t="s">
        <v>3</v>
      </c>
      <c r="C151" s="41" t="s">
        <v>2</v>
      </c>
      <c r="D151" s="32" t="s">
        <v>234</v>
      </c>
      <c r="E151" s="29"/>
      <c r="F151" s="211"/>
      <c r="G151" s="29">
        <v>15545.020000000002</v>
      </c>
    </row>
    <row r="152" spans="1:7" ht="15" thickBot="1" x14ac:dyDescent="0.35">
      <c r="A152" s="4"/>
      <c r="B152" s="15"/>
      <c r="C152" s="16"/>
      <c r="D152" s="15"/>
      <c r="E152" s="14"/>
      <c r="F152" s="14"/>
      <c r="G152" s="4"/>
    </row>
    <row r="153" spans="1:7" x14ac:dyDescent="0.3">
      <c r="A153" s="4"/>
      <c r="B153" s="13" t="s">
        <v>1</v>
      </c>
      <c r="C153" s="12" t="s">
        <v>361</v>
      </c>
      <c r="D153" s="11"/>
      <c r="E153" s="10"/>
      <c r="F153" s="14"/>
      <c r="G153" s="4"/>
    </row>
    <row r="154" spans="1:7" ht="15" thickBot="1" x14ac:dyDescent="0.35">
      <c r="A154" s="4"/>
      <c r="B154" s="9"/>
      <c r="C154" s="8" t="s">
        <v>0</v>
      </c>
      <c r="D154" s="7"/>
      <c r="E154" s="6"/>
      <c r="F154" s="14"/>
      <c r="G154" s="4"/>
    </row>
    <row r="155" spans="1:7" x14ac:dyDescent="0.3">
      <c r="A155" s="4"/>
      <c r="B155" s="4"/>
      <c r="C155" s="5"/>
      <c r="D155" s="4"/>
      <c r="E155" s="4"/>
      <c r="F155" s="4"/>
      <c r="G155" s="4"/>
    </row>
  </sheetData>
  <phoneticPr fontId="12" type="noConversion"/>
  <pageMargins left="0.70866141732283472" right="0.70866141732283472" top="0.78740157480314965" bottom="0.47244094488188981" header="0.31496062992125984" footer="0.31496062992125984"/>
  <pageSetup paperSize="9" scale="74" fitToHeight="100" orientation="portrait" horizontalDpi="1200" verticalDpi="1200" r:id="rId1"/>
  <rowBreaks count="1" manualBreakCount="1">
    <brk id="147" min="1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39997558519241921"/>
    <pageSetUpPr fitToPage="1"/>
  </sheetPr>
  <dimension ref="A1:G75"/>
  <sheetViews>
    <sheetView tabSelected="1" zoomScale="85" zoomScaleNormal="85" zoomScaleSheetLayoutView="85" workbookViewId="0">
      <selection activeCell="D39" sqref="D39"/>
    </sheetView>
  </sheetViews>
  <sheetFormatPr defaultColWidth="9.109375" defaultRowHeight="14.4" x14ac:dyDescent="0.3"/>
  <cols>
    <col min="1" max="1" width="5.77734375" style="3" customWidth="1"/>
    <col min="2" max="2" width="61.88671875" style="1" customWidth="1"/>
    <col min="3" max="3" width="12.77734375" style="1" customWidth="1"/>
    <col min="4" max="4" width="13.6640625" style="1" customWidth="1"/>
    <col min="5" max="5" width="8.6640625" style="1" hidden="1" customWidth="1"/>
    <col min="6" max="6" width="12.5546875" style="1" hidden="1" customWidth="1"/>
    <col min="7" max="7" width="18.44140625" style="1" bestFit="1" customWidth="1"/>
    <col min="8" max="16384" width="9.109375" style="1"/>
  </cols>
  <sheetData>
    <row r="1" spans="1:7" x14ac:dyDescent="0.3">
      <c r="A1" s="5"/>
      <c r="B1" s="4"/>
      <c r="C1" s="4"/>
      <c r="D1" s="4"/>
      <c r="E1" s="4"/>
      <c r="F1" s="4"/>
      <c r="G1" s="4"/>
    </row>
    <row r="2" spans="1:7" ht="15.6" x14ac:dyDescent="0.3">
      <c r="A2" s="5"/>
      <c r="B2" s="96" t="s">
        <v>197</v>
      </c>
      <c r="C2" s="4"/>
      <c r="D2" s="4"/>
      <c r="E2" s="4"/>
      <c r="F2" s="4"/>
      <c r="G2" s="4"/>
    </row>
    <row r="3" spans="1:7" ht="15" thickBot="1" x14ac:dyDescent="0.35">
      <c r="A3" s="5"/>
      <c r="B3" s="4"/>
      <c r="C3" s="4"/>
      <c r="D3" s="4"/>
      <c r="E3" s="4"/>
      <c r="F3" s="4"/>
      <c r="G3" s="4"/>
    </row>
    <row r="4" spans="1:7" s="47" customFormat="1" ht="29.4" thickTop="1" x14ac:dyDescent="0.3">
      <c r="A4" s="5"/>
      <c r="B4" s="97" t="s">
        <v>154</v>
      </c>
      <c r="C4" s="98"/>
      <c r="D4" s="99" t="s">
        <v>198</v>
      </c>
      <c r="E4" s="99" t="s">
        <v>152</v>
      </c>
      <c r="F4" s="99" t="s">
        <v>151</v>
      </c>
      <c r="G4" s="100" t="s">
        <v>199</v>
      </c>
    </row>
    <row r="5" spans="1:7" x14ac:dyDescent="0.3">
      <c r="A5" s="5"/>
      <c r="B5" s="101"/>
      <c r="C5" s="37"/>
      <c r="D5" s="37"/>
      <c r="E5" s="37"/>
      <c r="F5" s="37"/>
      <c r="G5" s="102"/>
    </row>
    <row r="6" spans="1:7" ht="21.9" customHeight="1" x14ac:dyDescent="0.3">
      <c r="A6" s="5"/>
      <c r="B6" s="103" t="s">
        <v>200</v>
      </c>
      <c r="C6" s="72"/>
      <c r="D6" s="72"/>
      <c r="E6" s="72"/>
      <c r="F6" s="72"/>
      <c r="G6" s="104">
        <f>SUM(D8:D27)</f>
        <v>577373</v>
      </c>
    </row>
    <row r="7" spans="1:7" ht="20.100000000000001" customHeight="1" x14ac:dyDescent="0.3">
      <c r="A7" s="5"/>
      <c r="B7" s="186" t="s">
        <v>241</v>
      </c>
      <c r="C7" s="105" t="s">
        <v>287</v>
      </c>
      <c r="D7" s="69"/>
      <c r="E7" s="69"/>
      <c r="F7" s="69"/>
      <c r="G7" s="106"/>
    </row>
    <row r="8" spans="1:7" ht="20.100000000000001" customHeight="1" x14ac:dyDescent="0.3">
      <c r="A8" s="5"/>
      <c r="B8" s="107" t="s">
        <v>455</v>
      </c>
      <c r="C8" s="128">
        <v>1</v>
      </c>
      <c r="D8" s="246">
        <f>'ZBE-01'!I114</f>
        <v>27332.5</v>
      </c>
      <c r="E8" s="110"/>
      <c r="F8" s="110"/>
      <c r="G8" s="106"/>
    </row>
    <row r="9" spans="1:7" ht="20.100000000000001" customHeight="1" x14ac:dyDescent="0.3">
      <c r="A9" s="5"/>
      <c r="B9" s="107" t="s">
        <v>456</v>
      </c>
      <c r="C9" s="128">
        <v>1</v>
      </c>
      <c r="D9" s="246">
        <f>'ZBE-02'!I114</f>
        <v>25247.5</v>
      </c>
      <c r="E9" s="110"/>
      <c r="F9" s="110"/>
      <c r="G9" s="106"/>
    </row>
    <row r="10" spans="1:7" ht="20.100000000000001" customHeight="1" x14ac:dyDescent="0.3">
      <c r="A10" s="5"/>
      <c r="B10" s="107" t="s">
        <v>457</v>
      </c>
      <c r="C10" s="128">
        <v>1</v>
      </c>
      <c r="D10" s="246">
        <f>'ZBE-03'!I114</f>
        <v>20636</v>
      </c>
      <c r="E10" s="110"/>
      <c r="F10" s="110"/>
      <c r="G10" s="106"/>
    </row>
    <row r="11" spans="1:7" ht="20.100000000000001" customHeight="1" x14ac:dyDescent="0.3">
      <c r="A11" s="5"/>
      <c r="B11" s="107" t="s">
        <v>458</v>
      </c>
      <c r="C11" s="128">
        <v>1</v>
      </c>
      <c r="D11" s="246">
        <f>'ZBE-04'!I114</f>
        <v>20976</v>
      </c>
      <c r="E11" s="110"/>
      <c r="F11" s="110"/>
      <c r="G11" s="106"/>
    </row>
    <row r="12" spans="1:7" ht="20.100000000000001" customHeight="1" x14ac:dyDescent="0.3">
      <c r="A12" s="5"/>
      <c r="B12" s="107" t="s">
        <v>459</v>
      </c>
      <c r="C12" s="128">
        <v>1</v>
      </c>
      <c r="D12" s="246">
        <f>'ZBE-05'!I115</f>
        <v>23658.5</v>
      </c>
      <c r="E12" s="110"/>
      <c r="F12" s="110"/>
      <c r="G12" s="106"/>
    </row>
    <row r="13" spans="1:7" ht="20.100000000000001" customHeight="1" x14ac:dyDescent="0.3">
      <c r="A13" s="5"/>
      <c r="B13" s="107" t="s">
        <v>460</v>
      </c>
      <c r="C13" s="128">
        <v>1</v>
      </c>
      <c r="D13" s="246">
        <f>'ZBE-06'!I115</f>
        <v>24494.25</v>
      </c>
      <c r="E13" s="110"/>
      <c r="F13" s="110"/>
      <c r="G13" s="106"/>
    </row>
    <row r="14" spans="1:7" ht="20.100000000000001" customHeight="1" x14ac:dyDescent="0.3">
      <c r="A14" s="5"/>
      <c r="B14" s="107" t="s">
        <v>461</v>
      </c>
      <c r="C14" s="128">
        <v>2</v>
      </c>
      <c r="D14" s="246">
        <f>'ZBE-07'!I115</f>
        <v>31536</v>
      </c>
      <c r="E14" s="110"/>
      <c r="F14" s="110"/>
      <c r="G14" s="106"/>
    </row>
    <row r="15" spans="1:7" ht="20.100000000000001" customHeight="1" x14ac:dyDescent="0.3">
      <c r="A15" s="5"/>
      <c r="B15" s="107" t="s">
        <v>462</v>
      </c>
      <c r="C15" s="128">
        <v>2</v>
      </c>
      <c r="D15" s="246">
        <f>'ZBE-08'!I115</f>
        <v>33768</v>
      </c>
      <c r="E15" s="110"/>
      <c r="F15" s="110"/>
      <c r="G15" s="106"/>
    </row>
    <row r="16" spans="1:7" ht="20.100000000000001" customHeight="1" x14ac:dyDescent="0.3">
      <c r="A16" s="5"/>
      <c r="B16" s="107" t="s">
        <v>463</v>
      </c>
      <c r="C16" s="128">
        <v>2</v>
      </c>
      <c r="D16" s="246">
        <f>'ZBE-09'!I115</f>
        <v>31947.75</v>
      </c>
      <c r="E16" s="110"/>
      <c r="F16" s="110"/>
      <c r="G16" s="106"/>
    </row>
    <row r="17" spans="1:7" ht="20.100000000000001" customHeight="1" x14ac:dyDescent="0.3">
      <c r="A17" s="5"/>
      <c r="B17" s="107" t="s">
        <v>464</v>
      </c>
      <c r="C17" s="128">
        <v>1</v>
      </c>
      <c r="D17" s="246">
        <f>'ZBE-10'!$I$115</f>
        <v>34361</v>
      </c>
      <c r="E17" s="110"/>
      <c r="F17" s="110"/>
      <c r="G17" s="106"/>
    </row>
    <row r="18" spans="1:7" ht="20.100000000000001" customHeight="1" x14ac:dyDescent="0.3">
      <c r="A18" s="5"/>
      <c r="B18" s="107" t="s">
        <v>465</v>
      </c>
      <c r="C18" s="128">
        <v>1</v>
      </c>
      <c r="D18" s="246">
        <f>'ZBE-11'!$I$118</f>
        <v>29940.5</v>
      </c>
      <c r="E18" s="110"/>
      <c r="F18" s="110"/>
      <c r="G18" s="106"/>
    </row>
    <row r="19" spans="1:7" ht="20.100000000000001" customHeight="1" x14ac:dyDescent="0.3">
      <c r="A19" s="5"/>
      <c r="B19" s="107" t="s">
        <v>466</v>
      </c>
      <c r="C19" s="128">
        <v>2</v>
      </c>
      <c r="D19" s="246">
        <f>'ZBE-12'!$I$115</f>
        <v>34997</v>
      </c>
      <c r="E19" s="110"/>
      <c r="F19" s="110"/>
      <c r="G19" s="106"/>
    </row>
    <row r="20" spans="1:7" ht="20.100000000000001" customHeight="1" x14ac:dyDescent="0.3">
      <c r="A20" s="5"/>
      <c r="B20" s="107" t="s">
        <v>467</v>
      </c>
      <c r="C20" s="128">
        <v>1</v>
      </c>
      <c r="D20" s="246">
        <f>'ZBE-13'!$I$115</f>
        <v>22716</v>
      </c>
      <c r="E20" s="110"/>
      <c r="F20" s="110"/>
      <c r="G20" s="106"/>
    </row>
    <row r="21" spans="1:7" ht="20.100000000000001" customHeight="1" x14ac:dyDescent="0.3">
      <c r="A21" s="5"/>
      <c r="B21" s="107" t="s">
        <v>468</v>
      </c>
      <c r="C21" s="128">
        <v>1</v>
      </c>
      <c r="D21" s="246">
        <f>'ZBE-14'!$I$115</f>
        <v>32739.5</v>
      </c>
      <c r="E21" s="110"/>
      <c r="F21" s="110"/>
      <c r="G21" s="106"/>
    </row>
    <row r="22" spans="1:7" ht="20.100000000000001" customHeight="1" x14ac:dyDescent="0.3">
      <c r="A22" s="5"/>
      <c r="B22" s="107" t="s">
        <v>469</v>
      </c>
      <c r="C22" s="128">
        <v>1</v>
      </c>
      <c r="D22" s="246">
        <f>'ZBE-15'!$I$115</f>
        <v>35252</v>
      </c>
      <c r="E22" s="110"/>
      <c r="F22" s="110"/>
      <c r="G22" s="106"/>
    </row>
    <row r="23" spans="1:7" ht="20.100000000000001" customHeight="1" x14ac:dyDescent="0.3">
      <c r="A23" s="5"/>
      <c r="B23" s="107" t="s">
        <v>470</v>
      </c>
      <c r="C23" s="128">
        <v>2</v>
      </c>
      <c r="D23" s="246">
        <f>'ZBE-16'!$I$115</f>
        <v>33358.5</v>
      </c>
      <c r="E23" s="110"/>
      <c r="F23" s="110"/>
      <c r="G23" s="106"/>
    </row>
    <row r="24" spans="1:7" ht="20.100000000000001" customHeight="1" x14ac:dyDescent="0.3">
      <c r="A24" s="5"/>
      <c r="B24" s="107" t="s">
        <v>471</v>
      </c>
      <c r="C24" s="128">
        <v>1</v>
      </c>
      <c r="D24" s="246">
        <f>'ZBE-17'!$I$118</f>
        <v>36169.5</v>
      </c>
      <c r="E24" s="110"/>
      <c r="F24" s="110"/>
      <c r="G24" s="106"/>
    </row>
    <row r="25" spans="1:7" ht="20.100000000000001" customHeight="1" x14ac:dyDescent="0.3">
      <c r="A25" s="5"/>
      <c r="B25" s="107" t="s">
        <v>472</v>
      </c>
      <c r="C25" s="128">
        <v>1</v>
      </c>
      <c r="D25" s="246">
        <f>'ZBE-18'!$I$115</f>
        <v>22352</v>
      </c>
      <c r="E25" s="110"/>
      <c r="F25" s="110"/>
      <c r="G25" s="106"/>
    </row>
    <row r="26" spans="1:7" ht="20.100000000000001" customHeight="1" x14ac:dyDescent="0.3">
      <c r="A26" s="5"/>
      <c r="B26" s="107" t="s">
        <v>473</v>
      </c>
      <c r="C26" s="128">
        <v>1</v>
      </c>
      <c r="D26" s="246">
        <f>'ZBE-19'!$I$115</f>
        <v>23147</v>
      </c>
      <c r="E26" s="110"/>
      <c r="F26" s="110"/>
      <c r="G26" s="106"/>
    </row>
    <row r="27" spans="1:7" ht="20.100000000000001" customHeight="1" x14ac:dyDescent="0.3">
      <c r="A27" s="5"/>
      <c r="B27" s="107" t="s">
        <v>474</v>
      </c>
      <c r="C27" s="187">
        <v>2</v>
      </c>
      <c r="D27" s="246">
        <f>'ZBE-20'!$I$115</f>
        <v>32743.5</v>
      </c>
      <c r="E27" s="110"/>
      <c r="F27" s="110"/>
      <c r="G27" s="106"/>
    </row>
    <row r="28" spans="1:7" ht="20.100000000000001" customHeight="1" x14ac:dyDescent="0.3">
      <c r="A28" s="5"/>
      <c r="B28" s="167"/>
      <c r="C28" s="169">
        <v>26</v>
      </c>
      <c r="D28" s="168"/>
      <c r="E28" s="110"/>
      <c r="F28" s="110"/>
      <c r="G28" s="106"/>
    </row>
    <row r="29" spans="1:7" ht="20.100000000000001" customHeight="1" x14ac:dyDescent="0.3">
      <c r="A29" s="5"/>
      <c r="B29" s="103" t="s">
        <v>225</v>
      </c>
      <c r="C29" s="72"/>
      <c r="D29" s="111"/>
      <c r="E29" s="72"/>
      <c r="F29" s="72"/>
      <c r="G29" s="104">
        <f>SUM(D30:D32)</f>
        <v>77055</v>
      </c>
    </row>
    <row r="30" spans="1:7" ht="20.100000000000001" customHeight="1" x14ac:dyDescent="0.3">
      <c r="A30" s="5"/>
      <c r="B30" s="107" t="s">
        <v>30</v>
      </c>
      <c r="C30" s="108"/>
      <c r="D30" s="109">
        <f>'Ppost C_Control'!I39</f>
        <v>34695</v>
      </c>
      <c r="E30" s="110"/>
      <c r="F30" s="110"/>
      <c r="G30" s="106"/>
    </row>
    <row r="31" spans="1:7" ht="20.100000000000001" customHeight="1" x14ac:dyDescent="0.3">
      <c r="A31" s="5"/>
      <c r="B31" s="107" t="s">
        <v>17</v>
      </c>
      <c r="C31" s="108"/>
      <c r="D31" s="109">
        <f>'Ppost C_Control'!I40</f>
        <v>42360</v>
      </c>
      <c r="E31" s="110"/>
      <c r="F31" s="110"/>
      <c r="G31" s="106"/>
    </row>
    <row r="32" spans="1:7" ht="20.100000000000001" customHeight="1" x14ac:dyDescent="0.3">
      <c r="A32" s="5"/>
      <c r="B32" s="107"/>
      <c r="C32" s="108"/>
      <c r="D32" s="109"/>
      <c r="E32" s="110"/>
      <c r="F32" s="110"/>
      <c r="G32" s="106"/>
    </row>
    <row r="33" spans="1:7" ht="20.100000000000001" customHeight="1" x14ac:dyDescent="0.3">
      <c r="A33" s="5"/>
      <c r="B33" s="103" t="s">
        <v>226</v>
      </c>
      <c r="C33" s="72"/>
      <c r="D33" s="247"/>
      <c r="E33" s="72"/>
      <c r="F33" s="72"/>
      <c r="G33" s="104">
        <f>SUM(D34:D36)</f>
        <v>10440</v>
      </c>
    </row>
    <row r="34" spans="1:7" ht="20.100000000000001" customHeight="1" x14ac:dyDescent="0.3">
      <c r="A34" s="5"/>
      <c r="B34" s="107" t="s">
        <v>10</v>
      </c>
      <c r="C34" s="108"/>
      <c r="D34" s="109">
        <f>'Ppost Altres i Varis GRAL'!I24</f>
        <v>2340</v>
      </c>
      <c r="E34" s="110"/>
      <c r="F34" s="110"/>
      <c r="G34" s="106"/>
    </row>
    <row r="35" spans="1:7" ht="20.100000000000001" customHeight="1" x14ac:dyDescent="0.3">
      <c r="A35" s="5"/>
      <c r="B35" s="107" t="s">
        <v>368</v>
      </c>
      <c r="C35" s="108"/>
      <c r="D35" s="109">
        <f>'Ppost Altres i Varis GRAL'!I25</f>
        <v>8100</v>
      </c>
      <c r="E35" s="110"/>
      <c r="F35" s="110"/>
      <c r="G35" s="106"/>
    </row>
    <row r="36" spans="1:7" ht="21.9" customHeight="1" x14ac:dyDescent="0.3">
      <c r="A36" s="5"/>
      <c r="B36" s="107"/>
      <c r="C36" s="108"/>
      <c r="D36" s="109"/>
      <c r="E36" s="110"/>
      <c r="F36" s="110"/>
      <c r="G36" s="106"/>
    </row>
    <row r="37" spans="1:7" ht="20.100000000000001" customHeight="1" x14ac:dyDescent="0.3">
      <c r="A37" s="5"/>
      <c r="B37" s="103" t="s">
        <v>227</v>
      </c>
      <c r="C37" s="72"/>
      <c r="D37" s="111"/>
      <c r="E37" s="72"/>
      <c r="F37" s="72"/>
      <c r="G37" s="104">
        <f>SUM(D38:D39)</f>
        <v>15545.020000000002</v>
      </c>
    </row>
    <row r="38" spans="1:7" ht="21.9" customHeight="1" x14ac:dyDescent="0.3">
      <c r="A38" s="5"/>
      <c r="B38" s="107" t="s">
        <v>227</v>
      </c>
      <c r="C38" s="108"/>
      <c r="D38" s="109">
        <f>'Preus Unitaris'!G151</f>
        <v>15545.020000000002</v>
      </c>
      <c r="E38" s="110"/>
      <c r="F38" s="110"/>
      <c r="G38" s="106"/>
    </row>
    <row r="39" spans="1:7" ht="21.9" customHeight="1" x14ac:dyDescent="0.3">
      <c r="A39" s="5"/>
      <c r="B39" s="112"/>
      <c r="C39" s="110"/>
      <c r="D39" s="109"/>
      <c r="E39" s="110"/>
      <c r="F39" s="110"/>
      <c r="G39" s="106"/>
    </row>
    <row r="40" spans="1:7" ht="21.9" customHeight="1" x14ac:dyDescent="0.3">
      <c r="A40" s="5"/>
      <c r="B40" s="113" t="s">
        <v>201</v>
      </c>
      <c r="C40" s="114"/>
      <c r="D40" s="114"/>
      <c r="E40" s="114"/>
      <c r="F40" s="114"/>
      <c r="G40" s="115">
        <f>SUM(G6:G39)</f>
        <v>680413.02</v>
      </c>
    </row>
    <row r="41" spans="1:7" ht="21.9" customHeight="1" x14ac:dyDescent="0.3">
      <c r="A41" s="5"/>
      <c r="B41" s="116" t="s">
        <v>159</v>
      </c>
      <c r="C41" s="117">
        <v>0.21</v>
      </c>
      <c r="D41" s="118"/>
      <c r="E41" s="118"/>
      <c r="F41" s="118"/>
      <c r="G41" s="119">
        <f>ROUND(G40*C41,2)</f>
        <v>142886.73000000001</v>
      </c>
    </row>
    <row r="42" spans="1:7" ht="26.1" customHeight="1" thickBot="1" x14ac:dyDescent="0.35">
      <c r="A42" s="5"/>
      <c r="B42" s="120" t="s">
        <v>202</v>
      </c>
      <c r="C42" s="121"/>
      <c r="D42" s="121"/>
      <c r="E42" s="121"/>
      <c r="F42" s="121"/>
      <c r="G42" s="122">
        <f>SUM(G40:G41)</f>
        <v>823299.75</v>
      </c>
    </row>
    <row r="43" spans="1:7" ht="26.1" customHeight="1" thickTop="1" x14ac:dyDescent="0.3">
      <c r="A43" s="5"/>
      <c r="B43" s="226"/>
      <c r="C43" s="114"/>
      <c r="D43" s="114"/>
      <c r="E43" s="114"/>
      <c r="F43" s="114"/>
      <c r="G43" s="231"/>
    </row>
    <row r="44" spans="1:7" ht="26.1" customHeight="1" thickBot="1" x14ac:dyDescent="0.35">
      <c r="A44" s="5"/>
      <c r="B44" s="4" t="s">
        <v>367</v>
      </c>
      <c r="C44" s="4"/>
      <c r="D44" s="4"/>
      <c r="E44" s="4"/>
      <c r="F44" s="4"/>
      <c r="G44" s="4"/>
    </row>
    <row r="45" spans="1:7" ht="26.1" customHeight="1" thickTop="1" x14ac:dyDescent="0.3">
      <c r="A45" s="4"/>
      <c r="B45" s="219" t="s">
        <v>362</v>
      </c>
      <c r="C45" s="220"/>
      <c r="D45" s="220"/>
      <c r="E45" s="220"/>
      <c r="F45" s="220"/>
      <c r="G45" s="221">
        <f>ROUND(G48/1.19,2)</f>
        <v>571775.65</v>
      </c>
    </row>
    <row r="46" spans="1:7" ht="26.1" customHeight="1" x14ac:dyDescent="0.3">
      <c r="A46" s="4"/>
      <c r="B46" s="227" t="s">
        <v>363</v>
      </c>
      <c r="C46" s="222">
        <v>0.13</v>
      </c>
      <c r="D46" s="4"/>
      <c r="E46" s="4"/>
      <c r="F46" s="4"/>
      <c r="G46" s="228">
        <f>ROUND(G45*C46,2)</f>
        <v>74330.83</v>
      </c>
    </row>
    <row r="47" spans="1:7" ht="26.1" customHeight="1" x14ac:dyDescent="0.3">
      <c r="A47" s="4"/>
      <c r="B47" s="227" t="s">
        <v>364</v>
      </c>
      <c r="C47" s="222">
        <v>0.06</v>
      </c>
      <c r="D47" s="4"/>
      <c r="E47" s="4"/>
      <c r="F47" s="4"/>
      <c r="G47" s="229">
        <f>ROUND(G45*C47,2)</f>
        <v>34306.54</v>
      </c>
    </row>
    <row r="48" spans="1:7" ht="26.1" customHeight="1" x14ac:dyDescent="0.3">
      <c r="A48" s="4"/>
      <c r="B48" s="223" t="s">
        <v>365</v>
      </c>
      <c r="C48" s="224"/>
      <c r="D48" s="225"/>
      <c r="E48" s="225"/>
      <c r="F48" s="225"/>
      <c r="G48" s="104">
        <f>G40</f>
        <v>680413.02</v>
      </c>
    </row>
    <row r="49" spans="1:7" ht="26.1" customHeight="1" x14ac:dyDescent="0.3">
      <c r="A49" s="4"/>
      <c r="B49" s="227" t="s">
        <v>159</v>
      </c>
      <c r="C49" s="222">
        <v>0.21</v>
      </c>
      <c r="D49" s="4"/>
      <c r="E49" s="4"/>
      <c r="F49" s="4"/>
      <c r="G49" s="230">
        <f>ROUND(G48*C49,2)</f>
        <v>142886.73000000001</v>
      </c>
    </row>
    <row r="50" spans="1:7" ht="26.1" customHeight="1" thickBot="1" x14ac:dyDescent="0.35">
      <c r="A50" s="4"/>
      <c r="B50" s="120" t="s">
        <v>366</v>
      </c>
      <c r="C50" s="121"/>
      <c r="D50" s="121"/>
      <c r="E50" s="121"/>
      <c r="F50" s="121"/>
      <c r="G50" s="122">
        <f>SUM(G48:G49)</f>
        <v>823299.75</v>
      </c>
    </row>
    <row r="51" spans="1:7" ht="26.1" customHeight="1" thickTop="1" thickBot="1" x14ac:dyDescent="0.35">
      <c r="A51" s="5"/>
      <c r="B51" s="226"/>
      <c r="C51" s="114"/>
      <c r="D51" s="114"/>
      <c r="E51" s="114"/>
      <c r="F51" s="114"/>
      <c r="G51" s="231"/>
    </row>
    <row r="52" spans="1:7" x14ac:dyDescent="0.3">
      <c r="A52" s="123" t="s">
        <v>1</v>
      </c>
      <c r="B52" s="124" t="s">
        <v>203</v>
      </c>
      <c r="C52" s="125"/>
      <c r="D52" s="126"/>
      <c r="G52" s="4"/>
    </row>
    <row r="53" spans="1:7" ht="15" thickBot="1" x14ac:dyDescent="0.35">
      <c r="A53" s="9"/>
      <c r="B53" s="127" t="s">
        <v>204</v>
      </c>
      <c r="C53" s="7"/>
      <c r="D53" s="6"/>
      <c r="G53" s="4"/>
    </row>
    <row r="54" spans="1:7" x14ac:dyDescent="0.3">
      <c r="A54" s="5"/>
      <c r="B54" s="5"/>
      <c r="C54" s="5"/>
      <c r="D54" s="5"/>
      <c r="E54" s="3"/>
      <c r="F54" s="3"/>
      <c r="G54" s="3"/>
    </row>
    <row r="55" spans="1:7" x14ac:dyDescent="0.3">
      <c r="A55" s="5"/>
      <c r="B55" s="4"/>
      <c r="C55" s="4"/>
      <c r="D55" s="4"/>
      <c r="E55" s="4"/>
      <c r="F55" s="4"/>
      <c r="G55" s="4"/>
    </row>
    <row r="56" spans="1:7" ht="15.6" x14ac:dyDescent="0.3">
      <c r="B56" s="96"/>
      <c r="C56" s="4"/>
      <c r="D56" s="4"/>
      <c r="E56" s="4"/>
      <c r="F56" s="4"/>
      <c r="G56" s="4"/>
    </row>
    <row r="57" spans="1:7" x14ac:dyDescent="0.3">
      <c r="B57" s="3"/>
      <c r="C57" s="3"/>
      <c r="D57" s="3"/>
      <c r="E57" s="3"/>
      <c r="F57" s="3"/>
      <c r="G57" s="3"/>
    </row>
    <row r="58" spans="1:7" x14ac:dyDescent="0.3">
      <c r="B58" s="3"/>
      <c r="C58" s="3"/>
      <c r="D58" s="3"/>
      <c r="E58" s="3"/>
      <c r="F58" s="3"/>
      <c r="G58" s="3"/>
    </row>
    <row r="59" spans="1:7" x14ac:dyDescent="0.3">
      <c r="B59" s="3"/>
      <c r="C59" s="3"/>
      <c r="D59" s="3"/>
      <c r="E59" s="3"/>
      <c r="F59" s="3"/>
      <c r="G59" s="3"/>
    </row>
    <row r="60" spans="1:7" x14ac:dyDescent="0.3">
      <c r="B60" s="3"/>
      <c r="C60" s="3"/>
      <c r="D60" s="3"/>
      <c r="E60" s="3"/>
      <c r="F60" s="3"/>
      <c r="G60" s="3"/>
    </row>
    <row r="61" spans="1:7" x14ac:dyDescent="0.3">
      <c r="B61" s="3"/>
      <c r="C61" s="3"/>
      <c r="D61" s="3"/>
      <c r="E61" s="3"/>
      <c r="F61" s="3"/>
      <c r="G61" s="3"/>
    </row>
    <row r="62" spans="1:7" x14ac:dyDescent="0.3">
      <c r="B62" s="3"/>
      <c r="C62" s="3"/>
      <c r="D62" s="3"/>
      <c r="E62" s="3"/>
      <c r="F62" s="3"/>
      <c r="G62" s="3"/>
    </row>
    <row r="63" spans="1:7" x14ac:dyDescent="0.3">
      <c r="B63" s="3"/>
      <c r="C63" s="3"/>
      <c r="D63" s="3"/>
      <c r="E63" s="3"/>
      <c r="F63" s="3"/>
      <c r="G63" s="3"/>
    </row>
    <row r="64" spans="1:7" x14ac:dyDescent="0.3">
      <c r="B64" s="3"/>
      <c r="C64" s="3"/>
      <c r="D64" s="3"/>
      <c r="E64" s="3"/>
      <c r="F64" s="3"/>
      <c r="G64" s="3"/>
    </row>
    <row r="65" spans="2:7" x14ac:dyDescent="0.3">
      <c r="B65" s="3"/>
      <c r="C65" s="3"/>
      <c r="D65" s="3"/>
      <c r="E65" s="3"/>
      <c r="F65" s="3"/>
      <c r="G65" s="3"/>
    </row>
    <row r="66" spans="2:7" x14ac:dyDescent="0.3">
      <c r="B66" s="3"/>
      <c r="C66" s="3"/>
      <c r="D66" s="3"/>
      <c r="E66" s="3"/>
      <c r="F66" s="3"/>
      <c r="G66" s="3"/>
    </row>
    <row r="67" spans="2:7" x14ac:dyDescent="0.3">
      <c r="B67" s="3"/>
      <c r="C67" s="3"/>
      <c r="D67" s="3"/>
      <c r="E67" s="3"/>
      <c r="F67" s="3"/>
      <c r="G67" s="3"/>
    </row>
    <row r="68" spans="2:7" x14ac:dyDescent="0.3">
      <c r="B68" s="3"/>
      <c r="C68" s="3"/>
      <c r="D68" s="3"/>
      <c r="E68" s="3"/>
      <c r="F68" s="3"/>
      <c r="G68" s="3"/>
    </row>
    <row r="69" spans="2:7" x14ac:dyDescent="0.3">
      <c r="B69" s="3"/>
      <c r="C69" s="3"/>
      <c r="D69" s="3"/>
      <c r="E69" s="3"/>
      <c r="F69" s="3"/>
      <c r="G69" s="3"/>
    </row>
    <row r="70" spans="2:7" x14ac:dyDescent="0.3">
      <c r="B70" s="3"/>
      <c r="C70" s="3"/>
      <c r="D70" s="3"/>
      <c r="E70" s="3"/>
      <c r="F70" s="3"/>
      <c r="G70" s="3"/>
    </row>
    <row r="71" spans="2:7" x14ac:dyDescent="0.3">
      <c r="B71" s="3"/>
      <c r="C71" s="3"/>
      <c r="D71" s="3"/>
      <c r="E71" s="3"/>
      <c r="F71" s="3"/>
      <c r="G71" s="3"/>
    </row>
    <row r="72" spans="2:7" x14ac:dyDescent="0.3">
      <c r="B72" s="3"/>
      <c r="C72" s="3"/>
      <c r="D72" s="3"/>
      <c r="E72" s="3"/>
      <c r="F72" s="3"/>
      <c r="G72" s="3"/>
    </row>
    <row r="73" spans="2:7" x14ac:dyDescent="0.3">
      <c r="B73" s="3"/>
      <c r="C73" s="3"/>
      <c r="D73" s="3"/>
      <c r="E73" s="3"/>
      <c r="F73" s="3"/>
      <c r="G73" s="3"/>
    </row>
    <row r="74" spans="2:7" x14ac:dyDescent="0.3">
      <c r="B74" s="3"/>
      <c r="C74" s="3"/>
      <c r="D74" s="3"/>
      <c r="E74" s="3"/>
      <c r="F74" s="3"/>
      <c r="G74" s="3"/>
    </row>
    <row r="75" spans="2:7" x14ac:dyDescent="0.3">
      <c r="B75" s="2"/>
      <c r="C75" s="2"/>
      <c r="D75" s="2"/>
      <c r="E75" s="2"/>
      <c r="F75" s="2"/>
    </row>
  </sheetData>
  <phoneticPr fontId="12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>
    <tabColor theme="4" tint="0.39997558519241921"/>
    <pageSetUpPr fitToPage="1"/>
  </sheetPr>
  <dimension ref="A1:V94"/>
  <sheetViews>
    <sheetView view="pageBreakPreview" topLeftCell="A26" zoomScale="90" zoomScaleNormal="100" zoomScaleSheetLayoutView="90" workbookViewId="0">
      <selection activeCell="L8" sqref="L8"/>
    </sheetView>
  </sheetViews>
  <sheetFormatPr defaultColWidth="9.109375" defaultRowHeight="14.4" x14ac:dyDescent="0.3"/>
  <cols>
    <col min="1" max="1" width="5.77734375" style="129" customWidth="1"/>
    <col min="2" max="2" width="13.44140625" style="129" customWidth="1"/>
    <col min="3" max="3" width="11.44140625" style="146" customWidth="1"/>
    <col min="4" max="4" width="59.5546875" style="147" customWidth="1"/>
    <col min="5" max="5" width="9.109375" style="129" customWidth="1"/>
    <col min="6" max="6" width="12.88671875" style="129" hidden="1" customWidth="1"/>
    <col min="7" max="7" width="9.109375" style="129" hidden="1" customWidth="1"/>
    <col min="8" max="8" width="12.5546875" style="129" customWidth="1"/>
    <col min="9" max="9" width="12.109375" style="129" customWidth="1"/>
    <col min="10" max="10" width="7.109375" style="129" customWidth="1"/>
    <col min="11" max="11" width="10.44140625" style="129" customWidth="1"/>
    <col min="12" max="12" width="10.88671875" style="129" bestFit="1" customWidth="1"/>
    <col min="13" max="13" width="4.5546875" style="129" bestFit="1" customWidth="1"/>
    <col min="14" max="14" width="13.33203125" style="129" bestFit="1" customWidth="1"/>
    <col min="15" max="15" width="7.6640625" style="129" customWidth="1"/>
    <col min="16" max="16" width="10.5546875" style="129" bestFit="1" customWidth="1"/>
    <col min="17" max="17" width="12.109375" style="129" customWidth="1"/>
    <col min="18" max="18" width="8.109375" style="129" customWidth="1"/>
    <col min="19" max="19" width="12" style="129" customWidth="1"/>
    <col min="20" max="16384" width="9.109375" style="129"/>
  </cols>
  <sheetData>
    <row r="1" spans="1:11" x14ac:dyDescent="0.3">
      <c r="A1" s="24"/>
      <c r="B1" s="24"/>
      <c r="C1" s="26"/>
      <c r="D1" s="25"/>
      <c r="E1" s="24"/>
      <c r="F1" s="24"/>
      <c r="G1" s="24"/>
      <c r="H1" s="24"/>
      <c r="I1" s="24"/>
      <c r="J1" s="24"/>
    </row>
    <row r="2" spans="1:11" ht="15.6" x14ac:dyDescent="0.3">
      <c r="A2" s="24"/>
      <c r="B2" s="130" t="s">
        <v>207</v>
      </c>
      <c r="C2" s="26"/>
      <c r="D2" s="25"/>
      <c r="E2" s="24"/>
      <c r="F2" s="24"/>
      <c r="G2" s="24"/>
      <c r="H2" s="24"/>
      <c r="I2" s="24"/>
      <c r="J2" s="24"/>
      <c r="K2" s="24"/>
    </row>
    <row r="3" spans="1:11" x14ac:dyDescent="0.3">
      <c r="A3" s="24"/>
      <c r="B3" s="24"/>
      <c r="C3" s="26"/>
      <c r="D3" s="25"/>
      <c r="E3" s="24"/>
      <c r="F3" s="24"/>
      <c r="G3" s="24"/>
      <c r="H3" s="24"/>
      <c r="I3" s="24"/>
      <c r="J3" s="24"/>
      <c r="K3" s="24"/>
    </row>
    <row r="4" spans="1:11" s="47" customFormat="1" ht="28.8" x14ac:dyDescent="0.3">
      <c r="A4" s="48"/>
      <c r="B4" s="49" t="s">
        <v>156</v>
      </c>
      <c r="C4" s="49" t="s">
        <v>181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</row>
    <row r="5" spans="1:11" x14ac:dyDescent="0.3">
      <c r="A5" s="24"/>
      <c r="B5" s="24"/>
      <c r="C5" s="26"/>
      <c r="D5" s="25"/>
      <c r="E5" s="24"/>
      <c r="F5" s="24"/>
      <c r="G5" s="24"/>
      <c r="H5" s="24"/>
      <c r="I5" s="24"/>
      <c r="J5" s="24"/>
      <c r="K5" s="24"/>
    </row>
    <row r="6" spans="1:11" x14ac:dyDescent="0.3">
      <c r="A6" s="24"/>
      <c r="B6" s="131" t="s">
        <v>30</v>
      </c>
      <c r="C6" s="21"/>
      <c r="D6" s="22"/>
      <c r="E6" s="21"/>
      <c r="F6" s="21"/>
      <c r="G6" s="21"/>
      <c r="H6" s="21"/>
      <c r="I6" s="21"/>
      <c r="J6" s="24"/>
    </row>
    <row r="7" spans="1:11" ht="158.4" hidden="1" x14ac:dyDescent="0.3">
      <c r="A7" s="24"/>
      <c r="B7" s="20" t="str">
        <f>'Preus Unitaris'!B113</f>
        <v>CC-001</v>
      </c>
      <c r="C7" s="33" t="s">
        <v>6</v>
      </c>
      <c r="D7" s="34" t="str">
        <f>VLOOKUP(B7,'Preus Unitaris'!$B$2:$G$1037,3,FALSE)</f>
        <v>ARMARI RACK. SUBMINISTRAMENT, PREPARACIÓ, MANIPULACIÓ I INSTAL·LACIÓ D'ARMARI DE COMUNICACIONS TIPUS RACK DE 19" DE DIMENSIONS 800 MM AMPLE X 900 MM FONS X 42U D'ALTURA (APROX. 2M ALTURA). SERÀ METÀL·LIC, AMB PORTA DAVANTERA DE VIDRE, PORTA POSTERIOR ENREIXADA, PANELLS LATERALS, SUPERIOR DE REIXETA I INFERIOR DESMUNTABLES AMB SISTEMES DE TANCAMENT, AMB TOTES LES PORTES AMB PANY AMB CLAU. INCLOU REPLANTEIG PREVI, MUNTATGE SEGONS PRESCRIPCIONS FABRICANT, FIXACIÓ AL LLOC INDICAT, ETIQUETAT I PETIT MATERIAL. TAMBÉ INCLOU 2 REGLETES DE 6 ENDOLLS TIPUS SCHUKO I PASSA FILS VERTICALS I HORITZONTALS I PATCH PANNEL DE CONNECTORS RJ45</v>
      </c>
      <c r="E7" s="17">
        <v>0</v>
      </c>
      <c r="F7" s="29">
        <v>1134.454</v>
      </c>
      <c r="G7" s="29">
        <v>215.55</v>
      </c>
      <c r="H7" s="34">
        <f>VLOOKUP(B7,'Preus Unitaris'!$B$2:$G$1037,6,FALSE)</f>
        <v>1350</v>
      </c>
      <c r="I7" s="17">
        <f t="shared" ref="I7:I17" si="0">ROUND(E7*H7,2)</f>
        <v>0</v>
      </c>
      <c r="J7" s="24"/>
    </row>
    <row r="8" spans="1:11" ht="244.8" x14ac:dyDescent="0.3">
      <c r="A8" s="24"/>
      <c r="B8" s="20" t="str">
        <f>'Preus Unitaris'!B114</f>
        <v>CC-002</v>
      </c>
      <c r="C8" s="33" t="s">
        <v>6</v>
      </c>
      <c r="D8" s="34" t="str">
        <f>VLOOKUP(B8,'Preus Unitaris'!$B$2:$G$1037,3,FALSE)</f>
        <v>SUBMINISTRAMENT DE SERVIDOR SISTEMA CONTROL TRÀFIC. SERVIDOR HP DL360 GEN10 PER INSTAL·LAR EN RACK 19", 2U, AMB:
- PROCESSADOR 2 x INTEL® XEON® E5-2650 v4 (12 CORE, 2.2 GHZ, 30MB, 105W)
- MEMÒRIA 64GB (4x16GB) RDIMM DDR4 SMARTMEMORY
- SLOTS D'EXPANSIÓ 2 x PCIE
- CONTROLADOR D'EMMAGATZEMATGE DYNAMIC SMART ARRAY B140I AND SMART ARRAY P440AR
- DISC DUR: 5 x HPE 1TB 12G SSD 7.2K RPM SFF (2.5IN) 
- XARXA: 4 PORTS GB RJ45 + 1 PORT HB FO
- DOBLE FONT ALIMENTACIÓ REDUNDANT 800W 
- SISTEMA OPERATIU INCLÒS MS WINDOWS SERVER 12 R2 I LLICÈNCIES VMWARE
O 100% EQUIVALENT, PER MUNTATGE EN CLÚSTER, I TOTS ELS COMPONENTS (CABLES ESTACK, GUIES MUNTATGE, ...), ADAPTADORS I PETIT MATERIAL NECESSARI PER LA CORRECTE INSTAL·LACIÓ I FUNCIONAMENT.</v>
      </c>
      <c r="E8" s="29">
        <v>2</v>
      </c>
      <c r="F8" s="29">
        <v>7058.8239999999996</v>
      </c>
      <c r="G8" s="29">
        <v>1341.18</v>
      </c>
      <c r="H8" s="34">
        <f>VLOOKUP(B8,'Preus Unitaris'!$B$2:$G$1037,6,FALSE)</f>
        <v>12750.000000000002</v>
      </c>
      <c r="I8" s="17">
        <f t="shared" si="0"/>
        <v>25500</v>
      </c>
      <c r="J8" s="24"/>
    </row>
    <row r="9" spans="1:11" ht="28.8" x14ac:dyDescent="0.3">
      <c r="A9" s="24"/>
      <c r="B9" s="20" t="str">
        <f>'Preus Unitaris'!B115</f>
        <v>CC-003</v>
      </c>
      <c r="C9" s="33" t="s">
        <v>6</v>
      </c>
      <c r="D9" s="34" t="str">
        <f>VLOOKUP(B9,'Preus Unitaris'!$B$2:$G$1037,3,FALSE)</f>
        <v>INSTAL·LACIÓ DE SERVIDOR DE CENTRE DE CONTROL, COMPATIBLE AMB EL SISTEMA ACTUAL.</v>
      </c>
      <c r="E9" s="17">
        <v>2</v>
      </c>
      <c r="F9" s="29">
        <v>1890.7560000000001</v>
      </c>
      <c r="G9" s="29">
        <v>359.24</v>
      </c>
      <c r="H9" s="34">
        <f>VLOOKUP(B9,'Preus Unitaris'!$B$2:$G$1037,6,FALSE)</f>
        <v>105</v>
      </c>
      <c r="I9" s="17">
        <f t="shared" si="0"/>
        <v>210</v>
      </c>
      <c r="J9" s="24"/>
    </row>
    <row r="10" spans="1:11" ht="72" hidden="1" x14ac:dyDescent="0.3">
      <c r="A10" s="24"/>
      <c r="B10" s="20" t="str">
        <f>'Preus Unitaris'!B116</f>
        <v>CC-004</v>
      </c>
      <c r="C10" s="33" t="s">
        <v>6</v>
      </c>
      <c r="D10" s="34" t="str">
        <f>VLOOKUP(B10,'Preus Unitaris'!$B$2:$G$1037,3,FALSE)</f>
        <v>SUBMINISTRAMENT DE MONITOR SERVIDORS KVM 19" HPE LCD8500 1U US RACKMOUNT CONSOLE KIT, O 100% EQUIVALENT, I TOTS ELS COMPONENTS, FONTS D'ALIMENTACIÓ, ADAPTADORS I PETIT MATERIAL NECESSARI PER LA CORRECTE INSTAL·LACIÓ I FUNCIONAMENT.</v>
      </c>
      <c r="E10" s="17">
        <v>0</v>
      </c>
      <c r="F10" s="29">
        <v>75.63</v>
      </c>
      <c r="G10" s="29">
        <v>14.37</v>
      </c>
      <c r="H10" s="34">
        <f>VLOOKUP(B10,'Preus Unitaris'!$B$2:$G$1037,6,FALSE)</f>
        <v>2250</v>
      </c>
      <c r="I10" s="17">
        <f t="shared" si="0"/>
        <v>0</v>
      </c>
      <c r="J10" s="24"/>
    </row>
    <row r="11" spans="1:11" hidden="1" x14ac:dyDescent="0.3">
      <c r="A11" s="24"/>
      <c r="B11" s="20" t="str">
        <f>'Preus Unitaris'!B117</f>
        <v>CC-005</v>
      </c>
      <c r="C11" s="33" t="s">
        <v>6</v>
      </c>
      <c r="D11" s="34" t="str">
        <f>VLOOKUP(B11,'Preus Unitaris'!$B$2:$G$1037,3,FALSE)</f>
        <v>INSTAL·LACIÓ DE MONITOR SERVIDORS KVM.</v>
      </c>
      <c r="E11" s="17">
        <v>0</v>
      </c>
      <c r="F11" s="29"/>
      <c r="G11" s="29"/>
      <c r="H11" s="34">
        <f>VLOOKUP(B11,'Preus Unitaris'!$B$2:$G$1037,6,FALSE)</f>
        <v>90</v>
      </c>
      <c r="I11" s="17">
        <f t="shared" si="0"/>
        <v>0</v>
      </c>
      <c r="J11" s="24"/>
    </row>
    <row r="12" spans="1:11" ht="86.4" x14ac:dyDescent="0.3">
      <c r="A12" s="24"/>
      <c r="B12" s="20" t="str">
        <f>'Preus Unitaris'!B118</f>
        <v>CC-006</v>
      </c>
      <c r="C12" s="33" t="s">
        <v>6</v>
      </c>
      <c r="D12" s="34" t="str">
        <f>VLOOKUP(B12,'Preus Unitaris'!$B$2:$G$1037,3,FALSE)</f>
        <v>SUBMINISTRAMENT D'UNITAT DE BACKUPS D'ALTA DISPONIBILITAT SYNOLOGY RACKSTATION RS2421+, O EQUIVALENT, AMB DISC DURS 6 UNITATS D'3TB HD 3,5" A 7,5 RPM, INCLOSA GARANTIA AMPLIADA A 2 ANYS,  I TOTS ELS COMPONENTS, FONTS D'ALIMENTACIÓ, ADAPTADORS I PETIT MATERIAL NECESSARI PER LA CORRECTE INSTAL·LACIÓ I FUNCIONAMENT</v>
      </c>
      <c r="E12" s="17">
        <v>1</v>
      </c>
      <c r="F12" s="29">
        <v>84.034000000000006</v>
      </c>
      <c r="G12" s="29">
        <v>15.97</v>
      </c>
      <c r="H12" s="34">
        <f>VLOOKUP(B12,'Preus Unitaris'!$B$2:$G$1037,6,FALSE)</f>
        <v>5750</v>
      </c>
      <c r="I12" s="17">
        <f t="shared" si="0"/>
        <v>5750</v>
      </c>
      <c r="J12" s="24"/>
    </row>
    <row r="13" spans="1:11" x14ac:dyDescent="0.3">
      <c r="A13" s="24"/>
      <c r="B13" s="20" t="str">
        <f>'Preus Unitaris'!B119</f>
        <v>CC-007</v>
      </c>
      <c r="C13" s="33" t="s">
        <v>6</v>
      </c>
      <c r="D13" s="34" t="str">
        <f>VLOOKUP(B13,'Preus Unitaris'!$B$2:$G$1037,3,FALSE)</f>
        <v>INSTAL·LACIÓ D'UNITAT DE BACKUPS D'ALTA DISPONIBILITAT</v>
      </c>
      <c r="E13" s="17">
        <v>1</v>
      </c>
      <c r="F13" s="29">
        <v>3336.134</v>
      </c>
      <c r="G13" s="29">
        <v>633.87</v>
      </c>
      <c r="H13" s="34">
        <f>VLOOKUP(B13,'Preus Unitaris'!$B$2:$G$1037,6,FALSE)</f>
        <v>100</v>
      </c>
      <c r="I13" s="17">
        <f t="shared" si="0"/>
        <v>100</v>
      </c>
      <c r="J13" s="24"/>
    </row>
    <row r="14" spans="1:11" ht="57.6" hidden="1" x14ac:dyDescent="0.3">
      <c r="A14" s="24"/>
      <c r="B14" s="20" t="str">
        <f>'Preus Unitaris'!B120</f>
        <v>CC-008</v>
      </c>
      <c r="C14" s="33" t="s">
        <v>6</v>
      </c>
      <c r="D14" s="34" t="str">
        <f>VLOOKUP(B14,'Preus Unitaris'!$B$2:$G$1037,3,FALSE)</f>
        <v>SUBMINISTRAMENT FIREWALL FORTIGATE 100D FG-100D-BDL, O 100% EQUIVALENT, I TOTS ELS COMPONENTS, FONTS D'ALIMENTACIÓ, ADAPTADORS I PETIT MATERIAL NECESSARI PER LA CORRECTE INSTAL·LACIÓ I FUNCIONAMENT.</v>
      </c>
      <c r="E14" s="17">
        <v>0</v>
      </c>
      <c r="F14" s="29">
        <v>71.429000000000002</v>
      </c>
      <c r="G14" s="29">
        <v>13.57</v>
      </c>
      <c r="H14" s="34">
        <f>VLOOKUP(B14,'Preus Unitaris'!$B$2:$G$1037,6,FALSE)</f>
        <v>3970</v>
      </c>
      <c r="I14" s="17">
        <f t="shared" si="0"/>
        <v>0</v>
      </c>
      <c r="J14" s="24"/>
    </row>
    <row r="15" spans="1:11" hidden="1" x14ac:dyDescent="0.3">
      <c r="A15" s="24"/>
      <c r="B15" s="20" t="str">
        <f>'Preus Unitaris'!B121</f>
        <v>CC-009</v>
      </c>
      <c r="C15" s="33" t="s">
        <v>6</v>
      </c>
      <c r="D15" s="34" t="str">
        <f>VLOOKUP(B15,'Preus Unitaris'!$B$2:$G$1037,3,FALSE)</f>
        <v>INSTAL·LACIÓ DE FIREWALL.</v>
      </c>
      <c r="E15" s="17">
        <v>0</v>
      </c>
      <c r="F15" s="29">
        <v>1554.6220000000001</v>
      </c>
      <c r="G15" s="29">
        <v>295.38</v>
      </c>
      <c r="H15" s="34">
        <f>VLOOKUP(B15,'Preus Unitaris'!$B$2:$G$1037,6,FALSE)</f>
        <v>85</v>
      </c>
      <c r="I15" s="17">
        <f t="shared" si="0"/>
        <v>0</v>
      </c>
      <c r="J15" s="24"/>
    </row>
    <row r="16" spans="1:11" ht="57.6" hidden="1" x14ac:dyDescent="0.3">
      <c r="A16" s="24"/>
      <c r="B16" s="20" t="str">
        <f>'Preus Unitaris'!B122</f>
        <v>CC-010</v>
      </c>
      <c r="C16" s="33" t="s">
        <v>6</v>
      </c>
      <c r="D16" s="34" t="str">
        <f>VLOOKUP(B16,'Preus Unitaris'!$B$2:$G$1037,3,FALSE)</f>
        <v>SUBMINISTRAMENT DE SWITCH DE NIVELL 3 GESTIONABLE DE COMUNICACIÓ DE CENTRE DE CONTROL, 2 PORTS ÒTICS I 24 PORTS ETHERNET, D'ALTES PRESTACIONS I COMPATIBLE AMB EL SISTEMA ACTUAL.</v>
      </c>
      <c r="E16" s="17">
        <v>0</v>
      </c>
      <c r="F16" s="29">
        <v>100.84</v>
      </c>
      <c r="G16" s="29">
        <v>19.16</v>
      </c>
      <c r="H16" s="34">
        <f>VLOOKUP(B16,'Preus Unitaris'!$B$2:$G$1037,6,FALSE)</f>
        <v>3500</v>
      </c>
      <c r="I16" s="17">
        <f t="shared" si="0"/>
        <v>0</v>
      </c>
      <c r="J16" s="24"/>
    </row>
    <row r="17" spans="1:22" ht="57.6" hidden="1" x14ac:dyDescent="0.3">
      <c r="A17" s="24"/>
      <c r="B17" s="20" t="str">
        <f>'Preus Unitaris'!B123</f>
        <v>CC-011</v>
      </c>
      <c r="C17" s="33" t="s">
        <v>6</v>
      </c>
      <c r="D17" s="34" t="str">
        <f>VLOOKUP(B17,'Preus Unitaris'!$B$2:$G$1037,3,FALSE)</f>
        <v>INSTAL·LACIÓ I CONFIGURACIÓ DE SWITCH DE COMUNICACIÓ PER SISTEMA DE  VISIÓ ARTIFICIAL, DE NIVELL 3 GESTIONABLE, COMPATIBLE AMB EL SISTEMA DE COMUNICACIONS DE L'AJUNTAMENT.</v>
      </c>
      <c r="E17" s="17">
        <v>0</v>
      </c>
      <c r="F17" s="29">
        <v>609.24400000000003</v>
      </c>
      <c r="G17" s="29">
        <v>115.76</v>
      </c>
      <c r="H17" s="34">
        <f>VLOOKUP(B17,'Preus Unitaris'!$B$2:$G$1037,6,FALSE)</f>
        <v>120</v>
      </c>
      <c r="I17" s="17">
        <f t="shared" si="0"/>
        <v>0</v>
      </c>
      <c r="J17" s="24"/>
    </row>
    <row r="18" spans="1:22" ht="43.2" x14ac:dyDescent="0.3">
      <c r="A18" s="24"/>
      <c r="B18" s="20" t="str">
        <f>'Preus Unitaris'!B101</f>
        <v>F-013</v>
      </c>
      <c r="C18" s="33" t="s">
        <v>6</v>
      </c>
      <c r="D18" s="34" t="str">
        <f>VLOOKUP(B18,'Preus Unitaris'!$B$2:$G$1037,3,FALSE)</f>
        <v>SUBMINISTRAMENT I INSTAL·LACIÓ DE TRANSCEPTOR SFP MONOMODE, CISCO GLC-LH-SMD, INCLOSA LLICÈNCIA, O 100% EQUIVALENT I COMPATIBLE AMB LA XARXA DE L'AJUNTAMENT</v>
      </c>
      <c r="E18" s="17">
        <v>2</v>
      </c>
      <c r="F18" s="29">
        <v>609.24400000000003</v>
      </c>
      <c r="G18" s="29">
        <v>115.76</v>
      </c>
      <c r="H18" s="34">
        <f>VLOOKUP(B18,'Preus Unitaris'!$B$2:$G$1037,6,FALSE)</f>
        <v>325</v>
      </c>
      <c r="I18" s="17">
        <f t="shared" ref="I18" si="1">ROUND(E18*H18,2)</f>
        <v>650</v>
      </c>
      <c r="J18" s="24"/>
    </row>
    <row r="19" spans="1:22" ht="72" hidden="1" x14ac:dyDescent="0.3">
      <c r="A19" s="24"/>
      <c r="B19" s="20" t="str">
        <f>'Preus Unitaris'!B124</f>
        <v>CC-012</v>
      </c>
      <c r="C19" s="33" t="s">
        <v>6</v>
      </c>
      <c r="D19" s="34" t="str">
        <f>VLOOKUP(B19,'Preus Unitaris'!$B$2:$G$1037,3,FALSE)</f>
        <v>SUBMINISTRAMENT I INSTAL·LACIÓ D'UN PORT GBIC ó SFP BIFIBRA. MÒDUL ÒPTIC GB 1000BASE LX/LH SFP TRANSCEIVER MODULE, INCLÚS LLICENCIA. LONG RANGE FINS 10 KM. MARCA EXTREME NETWORKS O TOTALMENT COMPATIBLE AMB EL SISTEMA DE COMUNICACIONS DE L'AJUNTAMENT.</v>
      </c>
      <c r="E19" s="17">
        <v>0</v>
      </c>
      <c r="F19" s="29"/>
      <c r="G19" s="29"/>
      <c r="H19" s="34">
        <f>VLOOKUP(B19,'Preus Unitaris'!$B$2:$G$1037,6,FALSE)</f>
        <v>650</v>
      </c>
      <c r="I19" s="17">
        <f t="shared" ref="I19:I23" si="2">ROUND(E19*H19,2)</f>
        <v>0</v>
      </c>
      <c r="J19" s="24"/>
    </row>
    <row r="20" spans="1:22" ht="86.4" hidden="1" x14ac:dyDescent="0.3">
      <c r="A20" s="24"/>
      <c r="B20" s="20" t="str">
        <f>'Preus Unitaris'!B125</f>
        <v>CC-013</v>
      </c>
      <c r="C20" s="33" t="s">
        <v>6</v>
      </c>
      <c r="D20" s="34" t="str">
        <f>VLOOKUP(B20,'Preus Unitaris'!$B$2:$G$1037,3,FALSE)</f>
        <v>SUBMINISTRAMENT l INSTAL·LACIÓ DE CANVIADOR DE MEDI TIPUS SFP (FIBRA ÒPTICA MONOMODE). CONVERTIDOR DE MEDI NECESSARI PER TRANSFORMAR LA SENYAL ÒPTICA A ELÈCTRICA FO/ ETHERNET/ 422/ 485/ 422, MODEL RAISECOM L2 DIN·RAIL S1503i-AC O EQUIVALENT, INCLÒS EL SFP BIFIBRA LC/PC, AMB 1 PORT 100/1000M BASE-X SFP + 2 PORTS 10/100/1000M BX.</v>
      </c>
      <c r="E20" s="17">
        <v>0</v>
      </c>
      <c r="F20" s="29"/>
      <c r="G20" s="29"/>
      <c r="H20" s="34">
        <f>VLOOKUP(B20,'Preus Unitaris'!$B$2:$G$1037,6,FALSE)</f>
        <v>465</v>
      </c>
      <c r="I20" s="17">
        <f t="shared" si="2"/>
        <v>0</v>
      </c>
      <c r="J20" s="24"/>
    </row>
    <row r="21" spans="1:22" x14ac:dyDescent="0.3">
      <c r="A21" s="24"/>
      <c r="B21" s="20" t="str">
        <f>'Preus Unitaris'!B126</f>
        <v>CC-014</v>
      </c>
      <c r="C21" s="33" t="s">
        <v>6</v>
      </c>
      <c r="D21" s="34" t="str">
        <f>VLOOKUP(B21,'Preus Unitaris'!$B$2:$G$1037,3,FALSE)</f>
        <v>LEGALITZACIÓ DE LES CÀMERES DE VÍDEO I SISTEMES DE GRAVACIÓ</v>
      </c>
      <c r="E21" s="17">
        <v>1</v>
      </c>
      <c r="F21" s="29"/>
      <c r="G21" s="29"/>
      <c r="H21" s="34">
        <f>VLOOKUP(B21,'Preus Unitaris'!$B$2:$G$1037,6,FALSE)</f>
        <v>1285</v>
      </c>
      <c r="I21" s="17">
        <f t="shared" si="2"/>
        <v>1285</v>
      </c>
      <c r="J21" s="24"/>
    </row>
    <row r="22" spans="1:22" ht="100.8" x14ac:dyDescent="0.3">
      <c r="A22" s="24"/>
      <c r="B22" s="20" t="str">
        <f>'Preus Unitaris'!B127</f>
        <v>CC-015</v>
      </c>
      <c r="C22" s="33" t="s">
        <v>6</v>
      </c>
      <c r="D22" s="34" t="str">
        <f>VLOOKUP(B22,'Preus Unitaris'!$B$2:$G$1037,3,FALSE)</f>
        <v>CABLEJATS DE COMUNICACIONS DE TOTS ELS EQUIPAMENTS DEL SISTEMA, INCLÚS INTERCONNEXIÓ AMB EQUIPS COMUNICACIONS I AMB ESTACIONS DE TREBALL (TIPUS FUETONS DE MONOMODE FO I UTP RJ45 CAT6A, INCLÚS CONNECTORS I ENFRONTADORS DE FO I RJ45, I SIMILARS) I D'ALIMENTACIÓ ELÈCTRICA, INCLÚS FONTS ALIMENTACIÓ I QUALSEVOL ALTRE MATERIAL NECESSARI PER A LA CORRECTA INSTAL·LACIÓ I CONNEXIÓ DE TOTS ELS EQUIPAMENTS.</v>
      </c>
      <c r="E22" s="17">
        <v>1</v>
      </c>
      <c r="F22" s="29">
        <v>1579.8320000000001</v>
      </c>
      <c r="G22" s="29">
        <v>300.17</v>
      </c>
      <c r="H22" s="34">
        <f>VLOOKUP(B22,'Preus Unitaris'!$B$2:$G$1037,6,FALSE)</f>
        <v>450</v>
      </c>
      <c r="I22" s="17">
        <f t="shared" si="2"/>
        <v>450</v>
      </c>
      <c r="J22" s="24"/>
      <c r="N22" s="132"/>
      <c r="O22" s="132"/>
      <c r="P22" s="132"/>
      <c r="Q22" s="132"/>
      <c r="R22" s="132"/>
      <c r="S22" s="132"/>
      <c r="T22" s="132"/>
      <c r="U22" s="132"/>
      <c r="V22" s="132"/>
    </row>
    <row r="23" spans="1:22" ht="28.8" x14ac:dyDescent="0.3">
      <c r="A23" s="24"/>
      <c r="B23" s="20" t="str">
        <f>'Preus Unitaris'!B128</f>
        <v>CC-016</v>
      </c>
      <c r="C23" s="33" t="s">
        <v>6</v>
      </c>
      <c r="D23" s="34" t="str">
        <f>VLOOKUP(B23,'Preus Unitaris'!$B$2:$G$1037,3,FALSE)</f>
        <v xml:space="preserve">CONFIGURACIÓ DELS EQUIPAMENTS DEL SISTEMA (SERVIDORS, SISTEMA BACKUPS, FIREWALL, …), PROVES I POSADA EN MARXA. </v>
      </c>
      <c r="E23" s="17">
        <v>1</v>
      </c>
      <c r="F23" s="29">
        <v>88.234999999999999</v>
      </c>
      <c r="G23" s="29">
        <v>16.760000000000002</v>
      </c>
      <c r="H23" s="34">
        <f>VLOOKUP(B23,'Preus Unitaris'!$B$2:$G$1037,6,FALSE)</f>
        <v>750</v>
      </c>
      <c r="I23" s="17">
        <f t="shared" si="2"/>
        <v>750</v>
      </c>
      <c r="J23" s="24"/>
      <c r="L23" s="152"/>
      <c r="M23" s="153"/>
      <c r="N23" s="132"/>
      <c r="O23" s="132"/>
      <c r="P23" s="132"/>
      <c r="Q23" s="132"/>
      <c r="R23" s="132"/>
      <c r="S23" s="132"/>
      <c r="T23" s="132"/>
      <c r="U23" s="132"/>
      <c r="V23" s="132"/>
    </row>
    <row r="24" spans="1:22" x14ac:dyDescent="0.3">
      <c r="A24" s="24"/>
      <c r="B24" s="133"/>
      <c r="C24" s="134"/>
      <c r="D24" s="88" t="s">
        <v>208</v>
      </c>
      <c r="E24" s="135"/>
      <c r="F24" s="135"/>
      <c r="G24" s="135"/>
      <c r="H24" s="135"/>
      <c r="I24" s="83">
        <f>SUM(I7:I23)</f>
        <v>34695</v>
      </c>
      <c r="J24" s="24"/>
      <c r="N24" s="132"/>
      <c r="O24" s="132"/>
      <c r="P24" s="132"/>
      <c r="Q24" s="132"/>
      <c r="R24" s="132"/>
      <c r="S24" s="132"/>
      <c r="T24" s="132"/>
      <c r="U24" s="132"/>
      <c r="V24" s="132"/>
    </row>
    <row r="25" spans="1:22" x14ac:dyDescent="0.3">
      <c r="A25" s="24"/>
      <c r="B25" s="24"/>
      <c r="C25" s="26"/>
      <c r="D25" s="25"/>
      <c r="E25" s="24"/>
      <c r="F25" s="24"/>
      <c r="G25" s="24"/>
      <c r="H25" s="24"/>
      <c r="I25" s="24"/>
      <c r="J25" s="24"/>
      <c r="N25" s="132"/>
      <c r="O25" s="132"/>
      <c r="P25" s="132"/>
      <c r="Q25" s="132"/>
      <c r="R25" s="132"/>
      <c r="S25" s="132"/>
      <c r="T25" s="132"/>
      <c r="U25" s="132"/>
      <c r="V25" s="132"/>
    </row>
    <row r="26" spans="1:22" x14ac:dyDescent="0.3">
      <c r="A26" s="24"/>
      <c r="B26" s="131" t="s">
        <v>17</v>
      </c>
      <c r="C26" s="189"/>
      <c r="D26" s="22"/>
      <c r="E26" s="21"/>
      <c r="F26" s="21"/>
      <c r="G26" s="21"/>
      <c r="H26" s="21"/>
      <c r="I26" s="21"/>
      <c r="J26" s="24"/>
      <c r="N26" s="132"/>
      <c r="O26" s="132"/>
      <c r="P26" s="132"/>
      <c r="Q26" s="132"/>
      <c r="R26" s="132"/>
      <c r="S26" s="132"/>
      <c r="T26" s="132"/>
      <c r="U26" s="132"/>
      <c r="V26" s="132"/>
    </row>
    <row r="27" spans="1:22" ht="273.60000000000002" x14ac:dyDescent="0.3">
      <c r="A27" s="24"/>
      <c r="B27" s="20" t="str">
        <f>'Preus Unitaris'!B131</f>
        <v>P-001</v>
      </c>
      <c r="C27" s="33" t="str">
        <f>'Preus Unitaris'!C131</f>
        <v>UT</v>
      </c>
      <c r="D27" s="34" t="str">
        <f>VLOOKUP(B27,'Preus Unitaris'!$B$2:$G$1037,3,FALSE)</f>
        <v>PLATAFORMA WEB, AMB ACCÉS REMOT EN TEMPS REAL, PEL CONTROL I GESTIÓ DEL SISTEMA D’ACORD A LES ESPECIFICACIONS INDICADES EN EL PROJECTE. INCLOU:
  - SOFTWARE DE GESTIÓ I CONTROL DEL SISTEMA AMB ACCÉS VIA WEB.
  - GESTIÓ DE LLISTES BLANQUES I NEGRES.
  - GESTIÓ D'ACCÉS DE DIFERENTS TIPUS D'USUARIS AMB PERFILS DIFERENCIATS (TÈCNICS MUNICIPALS, POLICIA LOCAL, ...).
- INTEGRACIÓ AMB LES PLATAFORMES DE GESTIÓ I SISTEMES DE COMUNICACIONS MUNICIPALS.
- SOFTWARE DE GESTIÓ DE MULTES I INTEGRACIÓ AMB EL SISTEMA DEL ORGT PER LA TRAMITACIÓ I ENVIAMENT DE DENÚNCIES. 
  - LLICÈNCIES DE SOFTWARE BASE NECESSÀRIES.
INCLOSES TOTES LES FEINES NECESSÀRIES DE DESENVOLUPAMENT I IMPLANTACIÓ DE SOFTWARE PER A LA CONFECCIÓ LLISTES, INTEGRACIÓ EN SISTEMES, CONFIGURACIONS INTERCANVIS FITXERS ENTRE PLATAFORMES I GESTIONS NECESSÀRIES PER EXECUTAR CORRECTAMENT ELS TREBALLS FINS A LA SEVA CORRECTA IMPLANTACIÓ I POSADA EN EXPLOTACIÓ.</v>
      </c>
      <c r="E27" s="17">
        <v>1</v>
      </c>
      <c r="F27" s="17">
        <v>32268.907999999999</v>
      </c>
      <c r="G27" s="17">
        <v>6131.09</v>
      </c>
      <c r="H27" s="34">
        <f>VLOOKUP(B27,'Preus Unitaris'!$B$2:$G$1037,6,FALSE)</f>
        <v>38400</v>
      </c>
      <c r="I27" s="17">
        <f t="shared" ref="I27:I31" si="3">ROUND(E27*H27,2)</f>
        <v>38400</v>
      </c>
      <c r="J27" s="24"/>
      <c r="K27" s="154"/>
      <c r="N27" s="132"/>
      <c r="O27" s="132"/>
      <c r="P27" s="132"/>
      <c r="Q27" s="132"/>
      <c r="R27" s="132"/>
      <c r="S27" s="132"/>
      <c r="T27" s="132"/>
      <c r="U27" s="132"/>
      <c r="V27" s="132"/>
    </row>
    <row r="28" spans="1:22" ht="86.4" x14ac:dyDescent="0.3">
      <c r="A28" s="24"/>
      <c r="B28" s="20" t="str">
        <f>'Preus Unitaris'!B132</f>
        <v>P-002</v>
      </c>
      <c r="C28" s="33" t="str">
        <f>'Preus Unitaris'!C132</f>
        <v>UT</v>
      </c>
      <c r="D28" s="34" t="str">
        <f>VLOOKUP(B28,'Preus Unitaris'!$B$2:$G$1037,3,FALSE)</f>
        <v>INTEGRACIÓ I INTERCANVIS AMB LA PLATAFORMA DE TERCERS PER L'INTERCANVI I ENVIAMENT DE DADES. INCLOU REUNIONS DE COORDINACIÓ, PROGRAMACIÓ DELS MÒDULS NECESSARIS EN LA PLATAFORMA PER PODER FER L'INTERCANVI DE DADES VIA API-REST O ALTRES MITJANS, I QUALSEVOL ALTRA FEINA FINS A LA CORRECTE IMPLANTACIÓ I POSADA EN EXPLOTACIÓ.</v>
      </c>
      <c r="E28" s="17">
        <v>1</v>
      </c>
      <c r="F28" s="17">
        <v>32268.907999999999</v>
      </c>
      <c r="G28" s="17">
        <v>6131.09</v>
      </c>
      <c r="H28" s="34">
        <f>VLOOKUP(B28,'Preus Unitaris'!$B$2:$G$1037,6,FALSE)</f>
        <v>2280</v>
      </c>
      <c r="I28" s="17">
        <f t="shared" ref="I28" si="4">ROUND(E28*H28,2)</f>
        <v>2280</v>
      </c>
      <c r="J28" s="24"/>
      <c r="P28" s="132"/>
      <c r="Q28" s="132"/>
      <c r="R28" s="132"/>
      <c r="S28" s="132"/>
      <c r="T28" s="132"/>
      <c r="U28" s="136"/>
    </row>
    <row r="29" spans="1:22" ht="72" x14ac:dyDescent="0.3">
      <c r="A29" s="24"/>
      <c r="B29" s="20" t="str">
        <f>'Preus Unitaris'!B133</f>
        <v>P-003</v>
      </c>
      <c r="C29" s="33" t="str">
        <f>'Preus Unitaris'!C133</f>
        <v>UT</v>
      </c>
      <c r="D29" s="34" t="str">
        <f>VLOOKUP(B29,'Preus Unitaris'!$B$2:$G$1037,3,FALSE)</f>
        <v xml:space="preserve">INTEGRACIÓ, CONFIGURACIÓ, DONAR D'ALTA EL PUNTS DE CONTROLS I LLURS EQUIMANTS ESPECÍFICS EN LA PLATAFORMA DE GESTIÓ I CONTROL, AIXÍ COM TOTES LES PROVES NECESSÀRIES AMB ELS DEPARTAMENTS IMPLICATS DE L'AJUNTAMENT I ORGANISMES EXTERNS, EN ENTORN PRE-PRODUCCIÓ I EN PRODUCCIÓ. </v>
      </c>
      <c r="E29" s="17">
        <v>1</v>
      </c>
      <c r="F29" s="29">
        <v>32268.907999999999</v>
      </c>
      <c r="G29" s="29">
        <v>6131.09</v>
      </c>
      <c r="H29" s="34">
        <f>VLOOKUP(B29,'Preus Unitaris'!$B$2:$G$1037,6,FALSE)</f>
        <v>1680</v>
      </c>
      <c r="I29" s="17">
        <f t="shared" ref="I29" si="5">ROUND(E29*H29,2)</f>
        <v>1680</v>
      </c>
      <c r="J29" s="24"/>
      <c r="P29" s="132"/>
      <c r="Q29" s="132"/>
      <c r="R29" s="132"/>
      <c r="S29" s="132"/>
      <c r="T29" s="132"/>
      <c r="U29" s="136"/>
    </row>
    <row r="30" spans="1:22" ht="43.2" hidden="1" x14ac:dyDescent="0.25">
      <c r="A30" s="24"/>
      <c r="B30" s="20" t="str">
        <f>'Preus Unitaris'!B134</f>
        <v>P-004</v>
      </c>
      <c r="C30" s="33" t="str">
        <f>'Preus Unitaris'!C134</f>
        <v>UT</v>
      </c>
      <c r="D30" s="34" t="str">
        <f>VLOOKUP(B30,'Preus Unitaris'!$B$2:$G$1037,3,FALSE)</f>
        <v>SERVEI DE SUPORT TELEFÒNIC EN HORARI LABORAL PER CONSULTES I ASSISTÈNCIA TÈCNICA REMOTA, DURANT TOT EL PERÍODE DE GARANTIA.</v>
      </c>
      <c r="E30" s="17">
        <v>0</v>
      </c>
      <c r="F30" s="29">
        <v>2773.1089999999999</v>
      </c>
      <c r="G30" s="29">
        <v>526.89</v>
      </c>
      <c r="H30" s="34">
        <f>VLOOKUP(B30,'Preus Unitaris'!$B$2:$G$1037,6,FALSE)</f>
        <v>3000</v>
      </c>
      <c r="I30" s="17">
        <f t="shared" si="3"/>
        <v>0</v>
      </c>
      <c r="J30" s="24"/>
      <c r="L30" s="137" t="s">
        <v>209</v>
      </c>
    </row>
    <row r="31" spans="1:22" ht="43.2" hidden="1" x14ac:dyDescent="0.3">
      <c r="A31" s="24"/>
      <c r="B31" s="20" t="str">
        <f>'Preus Unitaris'!B135</f>
        <v>P-005</v>
      </c>
      <c r="C31" s="33" t="str">
        <f>'Preus Unitaris'!C135</f>
        <v>H</v>
      </c>
      <c r="D31" s="34" t="str">
        <f>VLOOKUP(B31,'Preus Unitaris'!$B$2:$G$1037,3,FALSE)</f>
        <v>SERVEI DE PROGRAMACIÓ (TÈCNIC PROGRAMADOR - DESENVOLUPADOR DE SOFTWARE) PER REALITZAR MILLORES O IMPLANTAR NOVES FUNCIONALITATS EN LA PLATAFORMA.</v>
      </c>
      <c r="E31" s="17">
        <v>0</v>
      </c>
      <c r="F31" s="29">
        <v>35.293999999999997</v>
      </c>
      <c r="G31" s="29">
        <v>6.71</v>
      </c>
      <c r="H31" s="34">
        <f>VLOOKUP(B31,'Preus Unitaris'!$B$2:$G$1037,6,FALSE)</f>
        <v>42</v>
      </c>
      <c r="I31" s="17">
        <f t="shared" si="3"/>
        <v>0</v>
      </c>
      <c r="J31" s="24"/>
    </row>
    <row r="32" spans="1:22" x14ac:dyDescent="0.3">
      <c r="A32" s="24"/>
      <c r="B32" s="133"/>
      <c r="C32" s="134"/>
      <c r="D32" s="88" t="s">
        <v>210</v>
      </c>
      <c r="E32" s="135"/>
      <c r="F32" s="135"/>
      <c r="G32" s="135"/>
      <c r="H32" s="135"/>
      <c r="I32" s="83">
        <f>SUM(I27:I31)</f>
        <v>42360</v>
      </c>
      <c r="J32" s="24"/>
    </row>
    <row r="33" spans="1:15" x14ac:dyDescent="0.3">
      <c r="A33" s="24"/>
      <c r="B33" s="24"/>
      <c r="C33" s="26"/>
      <c r="D33" s="25"/>
      <c r="E33" s="24"/>
      <c r="F33" s="24"/>
      <c r="G33" s="24"/>
      <c r="H33" s="24"/>
      <c r="I33" s="24"/>
      <c r="J33" s="24"/>
    </row>
    <row r="34" spans="1:15" x14ac:dyDescent="0.3">
      <c r="A34" s="24"/>
      <c r="B34" s="24"/>
      <c r="C34" s="26"/>
      <c r="D34" s="25"/>
      <c r="E34" s="24"/>
      <c r="F34" s="24"/>
      <c r="G34" s="24"/>
      <c r="H34" s="24"/>
      <c r="I34" s="24"/>
      <c r="J34" s="24"/>
    </row>
    <row r="35" spans="1:15" ht="15.6" x14ac:dyDescent="0.3">
      <c r="A35" s="24"/>
      <c r="B35" s="24"/>
      <c r="C35" s="26"/>
      <c r="D35" s="91" t="str">
        <f>CONCATENATE("TOTAL PRESSUPOST EXECUCIÓ ",B2)</f>
        <v>TOTAL PRESSUPOST EXECUCIÓ CENTRE DE CONTROL</v>
      </c>
      <c r="E35" s="81"/>
      <c r="F35" s="81"/>
      <c r="G35" s="81"/>
      <c r="H35" s="81"/>
      <c r="I35" s="80">
        <f>SUM(I6:I32)/2</f>
        <v>77055</v>
      </c>
      <c r="J35" s="24"/>
    </row>
    <row r="36" spans="1:15" x14ac:dyDescent="0.3">
      <c r="A36" s="24"/>
      <c r="B36" s="24"/>
      <c r="C36" s="26"/>
      <c r="D36" s="138"/>
      <c r="E36" s="139"/>
      <c r="F36" s="139"/>
      <c r="G36" s="139"/>
      <c r="H36" s="24"/>
      <c r="I36" s="139"/>
      <c r="J36" s="24"/>
    </row>
    <row r="37" spans="1:15" ht="15" thickBot="1" x14ac:dyDescent="0.35">
      <c r="A37" s="24"/>
      <c r="B37" s="24"/>
      <c r="C37" s="26"/>
      <c r="D37" s="138"/>
      <c r="E37" s="139"/>
      <c r="F37" s="139"/>
      <c r="G37" s="139"/>
      <c r="H37" s="24"/>
      <c r="I37" s="139"/>
      <c r="J37" s="24"/>
    </row>
    <row r="38" spans="1:15" ht="16.2" thickTop="1" x14ac:dyDescent="0.3">
      <c r="A38" s="24"/>
      <c r="B38" s="24"/>
      <c r="C38" s="26"/>
      <c r="D38" s="140" t="s">
        <v>211</v>
      </c>
      <c r="E38" s="78"/>
      <c r="F38" s="78"/>
      <c r="G38" s="78"/>
      <c r="H38" s="78"/>
      <c r="I38" s="77"/>
      <c r="J38" s="24"/>
    </row>
    <row r="39" spans="1:15" ht="15.6" x14ac:dyDescent="0.3">
      <c r="A39" s="24"/>
      <c r="B39" s="24"/>
      <c r="C39" s="26"/>
      <c r="D39" s="141" t="str">
        <f>B6</f>
        <v>EQUIPAMENT CENTRE DE CONTROL</v>
      </c>
      <c r="E39" s="69"/>
      <c r="F39" s="69"/>
      <c r="G39" s="69"/>
      <c r="H39" s="69"/>
      <c r="I39" s="74">
        <f>I24</f>
        <v>34695</v>
      </c>
      <c r="J39" s="24"/>
    </row>
    <row r="40" spans="1:15" ht="15.6" x14ac:dyDescent="0.3">
      <c r="A40" s="24"/>
      <c r="B40" s="24"/>
      <c r="C40" s="26"/>
      <c r="D40" s="142" t="str">
        <f>B26</f>
        <v>PLATAFORMA GESTIÓ I CONTROL</v>
      </c>
      <c r="E40" s="72"/>
      <c r="F40" s="72"/>
      <c r="G40" s="72"/>
      <c r="H40" s="72"/>
      <c r="I40" s="76">
        <f>I32</f>
        <v>42360</v>
      </c>
      <c r="J40" s="24"/>
    </row>
    <row r="41" spans="1:15" ht="15.6" x14ac:dyDescent="0.3">
      <c r="A41" s="24"/>
      <c r="B41" s="24"/>
      <c r="C41" s="26"/>
      <c r="D41" s="143" t="str">
        <f>D35</f>
        <v>TOTAL PRESSUPOST EXECUCIÓ CENTRE DE CONTROL</v>
      </c>
      <c r="E41" s="69"/>
      <c r="F41" s="69"/>
      <c r="G41" s="69"/>
      <c r="H41" s="69"/>
      <c r="I41" s="144">
        <f>SUM(I39:I40)</f>
        <v>77055</v>
      </c>
      <c r="J41" s="24"/>
    </row>
    <row r="42" spans="1:15" ht="15.6" x14ac:dyDescent="0.3">
      <c r="A42" s="24"/>
      <c r="B42" s="24"/>
      <c r="C42" s="26"/>
      <c r="D42" s="145" t="s">
        <v>159</v>
      </c>
      <c r="E42" s="65">
        <v>0.21</v>
      </c>
      <c r="F42" s="65"/>
      <c r="G42" s="65"/>
      <c r="H42" s="65"/>
      <c r="I42" s="64">
        <f>ROUND(I41*E42,2)</f>
        <v>16181.55</v>
      </c>
      <c r="J42" s="24"/>
    </row>
    <row r="43" spans="1:15" ht="16.2" thickBot="1" x14ac:dyDescent="0.35">
      <c r="A43" s="24"/>
      <c r="B43" s="24"/>
      <c r="C43" s="26"/>
      <c r="D43" s="63" t="str">
        <f>CONCATENATE(D35, " IVA inclòs")</f>
        <v>TOTAL PRESSUPOST EXECUCIÓ CENTRE DE CONTROL IVA inclòs</v>
      </c>
      <c r="E43" s="62"/>
      <c r="F43" s="62"/>
      <c r="G43" s="62"/>
      <c r="H43" s="62"/>
      <c r="I43" s="61">
        <f>SUM(I41:I42)</f>
        <v>93236.55</v>
      </c>
      <c r="J43" s="24"/>
    </row>
    <row r="44" spans="1:15" ht="15" thickTop="1" x14ac:dyDescent="0.3">
      <c r="A44" s="24"/>
      <c r="B44" s="24"/>
      <c r="C44" s="26"/>
      <c r="D44" s="25"/>
      <c r="E44" s="24"/>
      <c r="F44" s="24"/>
      <c r="G44" s="24"/>
      <c r="H44" s="24"/>
      <c r="I44" s="24"/>
      <c r="J44" s="24"/>
    </row>
    <row r="45" spans="1:15" x14ac:dyDescent="0.3">
      <c r="A45" s="24"/>
      <c r="B45" s="24"/>
      <c r="C45" s="26"/>
      <c r="D45" s="25"/>
      <c r="E45" s="24"/>
      <c r="F45" s="24"/>
      <c r="G45" s="24"/>
      <c r="H45" s="24"/>
      <c r="I45" s="24"/>
      <c r="J45" s="24"/>
    </row>
    <row r="47" spans="1:15" x14ac:dyDescent="0.25">
      <c r="A47" s="151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</row>
    <row r="48" spans="1:15" x14ac:dyDescent="0.2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</row>
    <row r="49" spans="1:15" x14ac:dyDescent="0.25">
      <c r="A49" s="151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</row>
    <row r="50" spans="1:15" x14ac:dyDescent="0.25">
      <c r="A50" s="151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</row>
    <row r="51" spans="1:15" x14ac:dyDescent="0.25">
      <c r="A51" s="151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</row>
    <row r="52" spans="1:15" x14ac:dyDescent="0.25">
      <c r="A52" s="151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</row>
    <row r="53" spans="1:15" x14ac:dyDescent="0.25">
      <c r="A53" s="151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</row>
    <row r="54" spans="1:15" x14ac:dyDescent="0.25">
      <c r="A54" s="151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</row>
    <row r="55" spans="1:15" x14ac:dyDescent="0.25">
      <c r="A55" s="151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</row>
    <row r="56" spans="1:15" x14ac:dyDescent="0.25">
      <c r="A56" s="151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</row>
    <row r="57" spans="1:15" x14ac:dyDescent="0.25">
      <c r="A57" s="151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</row>
    <row r="58" spans="1:15" x14ac:dyDescent="0.25">
      <c r="A58" s="151"/>
      <c r="B58" s="151"/>
      <c r="C58" s="151"/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</row>
    <row r="59" spans="1:15" x14ac:dyDescent="0.25">
      <c r="A59" s="151"/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</row>
    <row r="60" spans="1:15" x14ac:dyDescent="0.25">
      <c r="A60" s="151"/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</row>
    <row r="61" spans="1:15" x14ac:dyDescent="0.25">
      <c r="A61" s="151"/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</row>
    <row r="62" spans="1:15" x14ac:dyDescent="0.25">
      <c r="A62" s="151"/>
      <c r="B62" s="151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</row>
    <row r="63" spans="1:15" x14ac:dyDescent="0.25">
      <c r="A63" s="151"/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</row>
    <row r="64" spans="1:15" x14ac:dyDescent="0.25">
      <c r="A64" s="151"/>
      <c r="B64" s="151"/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</row>
    <row r="65" spans="1:15" x14ac:dyDescent="0.25">
      <c r="A65" s="151"/>
      <c r="B65" s="151"/>
      <c r="C65" s="151"/>
      <c r="D65" s="151"/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</row>
    <row r="66" spans="1:15" x14ac:dyDescent="0.25">
      <c r="A66" s="151"/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</row>
    <row r="67" spans="1:15" x14ac:dyDescent="0.25">
      <c r="A67" s="151"/>
      <c r="B67" s="151"/>
      <c r="C67" s="151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</row>
    <row r="68" spans="1:15" x14ac:dyDescent="0.25">
      <c r="A68" s="151"/>
      <c r="B68" s="151"/>
      <c r="C68" s="151"/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</row>
    <row r="69" spans="1:15" x14ac:dyDescent="0.25">
      <c r="A69" s="151"/>
      <c r="B69" s="151"/>
      <c r="C69" s="151"/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</row>
    <row r="70" spans="1:15" x14ac:dyDescent="0.25">
      <c r="A70" s="151"/>
      <c r="B70" s="151"/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</row>
    <row r="71" spans="1:15" x14ac:dyDescent="0.25">
      <c r="A71" s="151"/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</row>
    <row r="72" spans="1:15" x14ac:dyDescent="0.25">
      <c r="A72" s="151"/>
      <c r="B72" s="151"/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</row>
    <row r="73" spans="1:15" x14ac:dyDescent="0.25">
      <c r="A73" s="151"/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</row>
    <row r="74" spans="1:15" x14ac:dyDescent="0.25">
      <c r="A74" s="151"/>
      <c r="B74" s="151"/>
      <c r="C74" s="151"/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</row>
    <row r="75" spans="1:15" x14ac:dyDescent="0.25">
      <c r="A75" s="151"/>
      <c r="B75" s="151"/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</row>
    <row r="76" spans="1:15" x14ac:dyDescent="0.25">
      <c r="A76" s="151"/>
      <c r="B76" s="151"/>
      <c r="C76" s="151"/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</row>
    <row r="77" spans="1:15" x14ac:dyDescent="0.25">
      <c r="A77" s="151"/>
      <c r="B77" s="151"/>
      <c r="C77" s="151"/>
      <c r="D77" s="151"/>
      <c r="E77" s="151"/>
      <c r="F77" s="151"/>
      <c r="G77" s="151"/>
      <c r="H77" s="151"/>
      <c r="I77" s="151"/>
      <c r="J77" s="151"/>
      <c r="K77" s="151"/>
      <c r="L77" s="151"/>
      <c r="M77" s="151"/>
      <c r="N77" s="151"/>
      <c r="O77" s="151"/>
    </row>
    <row r="78" spans="1:15" x14ac:dyDescent="0.25">
      <c r="A78" s="151"/>
      <c r="B78" s="151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</row>
    <row r="79" spans="1:15" x14ac:dyDescent="0.25">
      <c r="A79" s="151"/>
      <c r="B79" s="151"/>
      <c r="C79" s="151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</row>
    <row r="80" spans="1:15" x14ac:dyDescent="0.25">
      <c r="A80" s="151"/>
      <c r="B80" s="151"/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</row>
    <row r="81" spans="1:15" x14ac:dyDescent="0.25">
      <c r="A81" s="151"/>
      <c r="B81" s="151"/>
      <c r="C81" s="151"/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</row>
    <row r="82" spans="1:15" x14ac:dyDescent="0.25">
      <c r="A82" s="151"/>
      <c r="B82" s="151"/>
      <c r="C82" s="151"/>
      <c r="D82" s="151"/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</row>
    <row r="83" spans="1:15" x14ac:dyDescent="0.25">
      <c r="A83" s="151"/>
      <c r="B83" s="151"/>
      <c r="C83" s="151"/>
      <c r="D83" s="151"/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</row>
    <row r="84" spans="1:15" x14ac:dyDescent="0.25">
      <c r="A84" s="151"/>
      <c r="B84" s="151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</row>
    <row r="85" spans="1:15" x14ac:dyDescent="0.25">
      <c r="A85" s="151"/>
      <c r="B85" s="151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</row>
    <row r="86" spans="1:15" x14ac:dyDescent="0.25">
      <c r="A86" s="151"/>
      <c r="B86" s="151"/>
      <c r="C86" s="151"/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</row>
    <row r="87" spans="1:15" x14ac:dyDescent="0.25">
      <c r="A87" s="151"/>
      <c r="B87" s="151"/>
      <c r="C87" s="151"/>
      <c r="D87" s="151"/>
      <c r="E87" s="151"/>
      <c r="F87" s="151"/>
      <c r="G87" s="151"/>
      <c r="H87" s="151"/>
      <c r="I87" s="151"/>
      <c r="J87" s="151"/>
      <c r="K87" s="151"/>
      <c r="L87" s="151"/>
      <c r="M87" s="151"/>
      <c r="N87" s="151"/>
      <c r="O87" s="151"/>
    </row>
    <row r="88" spans="1:15" x14ac:dyDescent="0.25">
      <c r="A88" s="151"/>
      <c r="B88" s="151"/>
      <c r="C88" s="151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</row>
    <row r="89" spans="1:15" x14ac:dyDescent="0.25">
      <c r="A89" s="151"/>
      <c r="B89" s="151"/>
      <c r="C89" s="151"/>
      <c r="D89" s="151"/>
      <c r="E89" s="151"/>
      <c r="F89" s="151"/>
      <c r="G89" s="151"/>
      <c r="H89" s="151"/>
      <c r="I89" s="151"/>
      <c r="J89" s="151"/>
      <c r="K89" s="151"/>
      <c r="L89" s="151"/>
      <c r="M89" s="151"/>
      <c r="N89" s="151"/>
      <c r="O89" s="151"/>
    </row>
    <row r="90" spans="1:15" x14ac:dyDescent="0.25">
      <c r="A90" s="151"/>
      <c r="B90" s="151"/>
      <c r="C90" s="151"/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</row>
    <row r="91" spans="1:15" x14ac:dyDescent="0.25">
      <c r="A91" s="151"/>
      <c r="B91" s="151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</row>
    <row r="92" spans="1:15" x14ac:dyDescent="0.25">
      <c r="A92" s="151"/>
      <c r="B92" s="151"/>
      <c r="C92" s="151"/>
      <c r="D92" s="151"/>
      <c r="E92" s="151"/>
      <c r="F92" s="151"/>
      <c r="G92" s="151"/>
      <c r="H92" s="151"/>
      <c r="I92" s="151"/>
      <c r="J92" s="151"/>
      <c r="K92" s="151"/>
      <c r="L92" s="151"/>
      <c r="M92" s="151"/>
      <c r="N92" s="151"/>
      <c r="O92" s="151"/>
    </row>
    <row r="93" spans="1:15" x14ac:dyDescent="0.25">
      <c r="A93" s="151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</row>
    <row r="94" spans="1:15" x14ac:dyDescent="0.25">
      <c r="A94" s="151"/>
      <c r="B94" s="151"/>
      <c r="C94" s="151"/>
      <c r="D94" s="151"/>
      <c r="E94" s="151"/>
      <c r="F94" s="151"/>
      <c r="G94" s="151"/>
      <c r="H94" s="151"/>
      <c r="I94" s="151"/>
      <c r="J94" s="151"/>
      <c r="K94" s="151"/>
      <c r="L94" s="151"/>
      <c r="M94" s="151"/>
      <c r="N94" s="151"/>
      <c r="O94" s="151"/>
    </row>
  </sheetData>
  <autoFilter ref="A1:V159" xr:uid="{00000000-0001-0000-0400-000000000000}">
    <filterColumn colId="4">
      <filters blank="1">
        <filter val="1,00"/>
        <filter val="2,00"/>
        <filter val="21,00%"/>
        <filter val="AMIDAMENT"/>
      </filters>
    </filterColumn>
  </autoFilter>
  <pageMargins left="0.70866141732283472" right="0.70866141732283472" top="0.6692913385826772" bottom="0.23622047244094491" header="0.31496062992125984" footer="0.31496062992125984"/>
  <pageSetup paperSize="9" scale="71" fitToHeight="10" orientation="portrait" horizontalDpi="1200" verticalDpi="1200" r:id="rId1"/>
  <rowBreaks count="1" manualBreakCount="1">
    <brk id="24" max="8" man="1"/>
  </rowBreaks>
  <ignoredErrors>
    <ignoredError sqref="I42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Q42"/>
  <sheetViews>
    <sheetView view="pageBreakPreview" zoomScaleNormal="100" zoomScaleSheetLayoutView="100" workbookViewId="0">
      <selection activeCell="H9" sqref="H9"/>
    </sheetView>
  </sheetViews>
  <sheetFormatPr defaultColWidth="9.109375" defaultRowHeight="14.4" x14ac:dyDescent="0.3"/>
  <cols>
    <col min="1" max="1" width="5.77734375" style="129" customWidth="1"/>
    <col min="2" max="2" width="13.44140625" style="129" customWidth="1"/>
    <col min="3" max="3" width="11.44140625" style="146" customWidth="1"/>
    <col min="4" max="4" width="59.5546875" style="147" customWidth="1"/>
    <col min="5" max="5" width="9.109375" style="129"/>
    <col min="6" max="6" width="12.5546875" style="129" hidden="1" customWidth="1"/>
    <col min="7" max="7" width="0" style="129" hidden="1" customWidth="1"/>
    <col min="8" max="8" width="12.5546875" style="129" customWidth="1"/>
    <col min="9" max="9" width="12.109375" style="129" customWidth="1"/>
    <col min="10" max="10" width="7.109375" style="129" customWidth="1"/>
    <col min="11" max="11" width="10.44140625" style="129" customWidth="1"/>
    <col min="12" max="12" width="10.88671875" style="129" bestFit="1" customWidth="1"/>
    <col min="13" max="13" width="4.5546875" style="129" bestFit="1" customWidth="1"/>
    <col min="14" max="14" width="13.33203125" style="129" bestFit="1" customWidth="1"/>
    <col min="15" max="15" width="7.6640625" style="129" customWidth="1"/>
    <col min="16" max="16" width="10.5546875" style="129" bestFit="1" customWidth="1"/>
    <col min="17" max="17" width="12.109375" style="129" customWidth="1"/>
    <col min="18" max="18" width="8.109375" style="129" customWidth="1"/>
    <col min="19" max="16384" width="9.109375" style="129"/>
  </cols>
  <sheetData>
    <row r="1" spans="1:17" x14ac:dyDescent="0.3">
      <c r="A1" s="24"/>
      <c r="B1" s="24"/>
      <c r="C1" s="26"/>
      <c r="D1" s="25"/>
      <c r="E1" s="24"/>
      <c r="F1" s="24"/>
      <c r="G1" s="24"/>
      <c r="H1" s="24"/>
      <c r="I1" s="24"/>
      <c r="J1" s="24"/>
    </row>
    <row r="2" spans="1:17" ht="15.6" x14ac:dyDescent="0.3">
      <c r="A2" s="24"/>
      <c r="B2" s="130" t="s">
        <v>212</v>
      </c>
      <c r="C2" s="26"/>
      <c r="D2" s="25"/>
      <c r="E2" s="24"/>
      <c r="F2" s="24"/>
      <c r="G2" s="24"/>
      <c r="H2" s="24"/>
      <c r="I2" s="24"/>
      <c r="J2" s="24"/>
      <c r="K2" s="24"/>
    </row>
    <row r="3" spans="1:17" x14ac:dyDescent="0.3">
      <c r="A3" s="24"/>
      <c r="B3" s="24"/>
      <c r="C3" s="26"/>
      <c r="D3" s="25"/>
      <c r="E3" s="24"/>
      <c r="F3" s="24"/>
      <c r="G3" s="24"/>
      <c r="H3" s="24"/>
      <c r="I3" s="24"/>
      <c r="J3" s="24"/>
      <c r="K3" s="24"/>
    </row>
    <row r="4" spans="1:17" s="47" customFormat="1" ht="28.8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</row>
    <row r="5" spans="1:17" x14ac:dyDescent="0.3">
      <c r="A5" s="24"/>
      <c r="B5" s="24"/>
      <c r="C5" s="26"/>
      <c r="D5" s="25"/>
      <c r="E5" s="24"/>
      <c r="F5" s="24"/>
      <c r="G5" s="24"/>
      <c r="H5" s="24"/>
      <c r="I5" s="24"/>
      <c r="J5" s="24"/>
      <c r="K5" s="24"/>
    </row>
    <row r="6" spans="1:17" x14ac:dyDescent="0.3">
      <c r="A6" s="24"/>
      <c r="B6" s="131" t="s">
        <v>10</v>
      </c>
      <c r="C6" s="21"/>
      <c r="D6" s="22"/>
      <c r="E6" s="21"/>
      <c r="F6" s="21"/>
      <c r="G6" s="21"/>
      <c r="H6" s="21"/>
      <c r="I6" s="21"/>
      <c r="J6" s="24"/>
      <c r="Q6" s="132"/>
    </row>
    <row r="7" spans="1:17" hidden="1" x14ac:dyDescent="0.3">
      <c r="A7" s="24"/>
      <c r="B7" s="20" t="str">
        <f>'Preus Unitaris'!B138</f>
        <v>V-001</v>
      </c>
      <c r="C7" s="33">
        <f>'Preus Unitaris'!C138</f>
        <v>0</v>
      </c>
      <c r="D7" s="34">
        <f>VLOOKUP(B7,'Preus Unitaris'!$B$2:$G$1037,3,FALSE)</f>
        <v>0</v>
      </c>
      <c r="E7" s="17"/>
      <c r="F7" s="29"/>
      <c r="G7" s="29"/>
      <c r="H7" s="34">
        <f>VLOOKUP(B7,'Preus Unitaris'!$B$2:$G$1037,6,FALSE)</f>
        <v>0</v>
      </c>
      <c r="I7" s="17">
        <f>ROUND(E7*H7,2)</f>
        <v>0</v>
      </c>
      <c r="J7" s="24"/>
      <c r="L7" s="132"/>
    </row>
    <row r="8" spans="1:17" hidden="1" x14ac:dyDescent="0.3">
      <c r="A8" s="24"/>
      <c r="B8" s="20" t="str">
        <f>'Preus Unitaris'!B139</f>
        <v>V-002</v>
      </c>
      <c r="C8" s="33">
        <f>'Preus Unitaris'!C139</f>
        <v>0</v>
      </c>
      <c r="D8" s="34">
        <f>VLOOKUP(B8,'Preus Unitaris'!$B$2:$G$1037,3,FALSE)</f>
        <v>0</v>
      </c>
      <c r="E8" s="17"/>
      <c r="F8" s="29"/>
      <c r="G8" s="29"/>
      <c r="H8" s="34">
        <f>VLOOKUP(B8,'Preus Unitaris'!$B$2:$G$1037,6,FALSE)</f>
        <v>0</v>
      </c>
      <c r="I8" s="17">
        <f t="shared" ref="I8:I11" si="0">ROUND(E8*H8,2)</f>
        <v>0</v>
      </c>
      <c r="J8" s="24"/>
      <c r="L8" s="132"/>
    </row>
    <row r="9" spans="1:17" ht="57.6" x14ac:dyDescent="0.3">
      <c r="A9" s="24"/>
      <c r="B9" s="20" t="str">
        <f>'Preus Unitaris'!B140</f>
        <v>V-003</v>
      </c>
      <c r="C9" s="33" t="str">
        <f>'Preus Unitaris'!C140</f>
        <v>UT</v>
      </c>
      <c r="D9" s="34" t="str">
        <f>VLOOKUP(B9,'Preus Unitaris'!$B$2:$G$1037,3,FALSE)</f>
        <v>FEINES D'ENGINYERIA I GESTIÓ D'OBRA, ELABORACIÓ DE MANUALS D'USUARI, INSTAL·LACIÓ I EXPLOTACIÓ, DE DOCUMENTACIÓ TÈCNICA (PRÈVIA, DURANT PROCÉS I FINAL) I DE DOCUMENTACIÓ FINAL D'OBRA.</v>
      </c>
      <c r="E9" s="17">
        <v>1</v>
      </c>
      <c r="F9" s="29"/>
      <c r="G9" s="29"/>
      <c r="H9" s="34">
        <f>VLOOKUP(B9,'Preus Unitaris'!$B$2:$G$1037,6,FALSE)</f>
        <v>1500</v>
      </c>
      <c r="I9" s="17">
        <f t="shared" si="0"/>
        <v>1500</v>
      </c>
      <c r="J9" s="24"/>
      <c r="L9" s="132"/>
    </row>
    <row r="10" spans="1:17" ht="28.8" x14ac:dyDescent="0.3">
      <c r="A10" s="24"/>
      <c r="B10" s="20" t="str">
        <f>'Preus Unitaris'!B141</f>
        <v>V-004</v>
      </c>
      <c r="C10" s="33" t="str">
        <f>'Preus Unitaris'!C141</f>
        <v>UT</v>
      </c>
      <c r="D10" s="34" t="str">
        <f>VLOOKUP(B10,'Preus Unitaris'!$B$2:$G$1037,3,FALSE)</f>
        <v>FORMACIÓ. SESSIONS DE DUES HORES APROXIMADAMENT DE DURADA, EN LES DEPENDÈNCIES MUNICIPALS.</v>
      </c>
      <c r="E10" s="17">
        <v>4</v>
      </c>
      <c r="F10" s="29">
        <v>2941.1759999999999</v>
      </c>
      <c r="G10" s="29">
        <v>558.82000000000005</v>
      </c>
      <c r="H10" s="34">
        <f>VLOOKUP(B10,'Preus Unitaris'!$B$2:$G$1037,6,FALSE)</f>
        <v>210</v>
      </c>
      <c r="I10" s="17">
        <f t="shared" si="0"/>
        <v>840</v>
      </c>
      <c r="J10" s="24"/>
      <c r="L10" s="132"/>
    </row>
    <row r="11" spans="1:17" hidden="1" x14ac:dyDescent="0.3">
      <c r="A11" s="24"/>
      <c r="B11" s="20" t="str">
        <f>'Preus Unitaris'!B142</f>
        <v>V-005</v>
      </c>
      <c r="C11" s="33">
        <f>'Preus Unitaris'!C142</f>
        <v>0</v>
      </c>
      <c r="D11" s="34">
        <f>VLOOKUP(B11,'Preus Unitaris'!$B$2:$G$1037,3,FALSE)</f>
        <v>0</v>
      </c>
      <c r="E11" s="29"/>
      <c r="F11" s="29">
        <v>9831.9330000000009</v>
      </c>
      <c r="G11" s="29">
        <v>1868.07</v>
      </c>
      <c r="H11" s="34">
        <f>VLOOKUP(B11,'Preus Unitaris'!$B$2:$G$1037,6,FALSE)</f>
        <v>0</v>
      </c>
      <c r="I11" s="17">
        <f t="shared" si="0"/>
        <v>0</v>
      </c>
      <c r="J11" s="24"/>
    </row>
    <row r="12" spans="1:17" x14ac:dyDescent="0.3">
      <c r="A12" s="24"/>
      <c r="B12" s="133"/>
      <c r="C12" s="134"/>
      <c r="D12" s="88" t="s">
        <v>213</v>
      </c>
      <c r="E12" s="135"/>
      <c r="F12" s="135"/>
      <c r="G12" s="135"/>
      <c r="H12" s="135"/>
      <c r="I12" s="83">
        <f>SUM(I7:I11)</f>
        <v>2340</v>
      </c>
      <c r="J12" s="24"/>
    </row>
    <row r="13" spans="1:17" x14ac:dyDescent="0.3">
      <c r="A13" s="24"/>
      <c r="B13" s="24"/>
      <c r="C13" s="26"/>
      <c r="D13" s="25"/>
      <c r="E13" s="24"/>
      <c r="F13" s="24"/>
      <c r="G13" s="24"/>
      <c r="H13" s="24"/>
      <c r="I13" s="24"/>
      <c r="J13" s="24"/>
    </row>
    <row r="14" spans="1:17" x14ac:dyDescent="0.3">
      <c r="A14" s="24"/>
      <c r="B14" s="23" t="s">
        <v>368</v>
      </c>
      <c r="C14" s="21"/>
      <c r="D14" s="22"/>
      <c r="E14" s="21"/>
      <c r="F14" s="21"/>
      <c r="G14" s="21"/>
      <c r="H14" s="21"/>
      <c r="I14" s="21"/>
      <c r="J14" s="24"/>
    </row>
    <row r="15" spans="1:17" ht="86.4" x14ac:dyDescent="0.3">
      <c r="A15" s="24"/>
      <c r="B15" s="20" t="str">
        <f>'Preus Unitaris'!B146</f>
        <v>AJ-001</v>
      </c>
      <c r="C15" s="33" t="str">
        <f>'Preus Unitaris'!C146</f>
        <v>PAJ</v>
      </c>
      <c r="D15" s="34" t="str">
        <f>VLOOKUP(B15,'Preus Unitaris'!$B$2:$G$1037,3,FALSE)</f>
        <v>PARTIDA ALÇADA A JUSTIFICAR PER AJUTS DE PALETA I SIMILARS, EN LES FEINES NECESSÀRIES PER A LA CORRECTE INSTAL·LACIÓ DELS DIFERENTS EQUIPAMENTS (PER MUNTATGE DE QUADRES ELÈCTRICS I EQUIPAMENTS VARIS, DE CONDUCTES I ESTESA DE CABLEJATS (PETITES FONAMENTACIONS, TREPANTS PASSAMURS, TAPAT DE FORATS I ACABATS GENERALS, …)</v>
      </c>
      <c r="E15" s="17">
        <v>1</v>
      </c>
      <c r="F15" s="29">
        <v>3716.2460000000001</v>
      </c>
      <c r="G15" s="29">
        <v>706.09</v>
      </c>
      <c r="H15" s="34">
        <f>VLOOKUP(B15,'Preus Unitaris'!$B$2:$G$1037,6,FALSE)</f>
        <v>4500</v>
      </c>
      <c r="I15" s="17">
        <f>ROUND(E15*H15,2)</f>
        <v>4500</v>
      </c>
      <c r="J15" s="24"/>
    </row>
    <row r="16" spans="1:17" ht="57.6" x14ac:dyDescent="0.3">
      <c r="A16" s="24"/>
      <c r="B16" s="20" t="str">
        <f>'Preus Unitaris'!B147</f>
        <v>AJ-002</v>
      </c>
      <c r="C16" s="33" t="str">
        <f>'Preus Unitaris'!C147</f>
        <v>PAJ</v>
      </c>
      <c r="D16" s="34" t="str">
        <f>VLOOKUP(B16,'Preus Unitaris'!$B$2:$G$1037,3,FALSE)</f>
        <v>PARTIDA ALÇADA D'AJUTS A INSTAL·LACIÓ A JUSTIFICAR EN REFERÈNCIA A LES INSTAL·LACIONS (INTERFERÈNCIA AMB SERVEIS AFECTATS, EXCÉS D'AMIDAMENTS, ETC). A JUSTIFICAR EN CAS NECESSARI AMB PREUS UNITARIS DEL PROJECTE APROVAT.</v>
      </c>
      <c r="E16" s="17">
        <v>1</v>
      </c>
      <c r="F16" s="29"/>
      <c r="G16" s="29"/>
      <c r="H16" s="34">
        <f>VLOOKUP(B16,'Preus Unitaris'!$B$2:$G$1037,6,FALSE)</f>
        <v>3600</v>
      </c>
      <c r="I16" s="17">
        <f t="shared" ref="I16" si="1">ROUND(E16*H16,2)</f>
        <v>3600</v>
      </c>
      <c r="J16" s="24"/>
    </row>
    <row r="17" spans="1:10" x14ac:dyDescent="0.3">
      <c r="A17" s="24"/>
      <c r="B17" s="133"/>
      <c r="C17" s="134"/>
      <c r="D17" s="88" t="s">
        <v>214</v>
      </c>
      <c r="E17" s="135"/>
      <c r="F17" s="135"/>
      <c r="G17" s="135"/>
      <c r="H17" s="135"/>
      <c r="I17" s="83">
        <f>SUM(I15:I16)</f>
        <v>8100</v>
      </c>
      <c r="J17" s="24"/>
    </row>
    <row r="18" spans="1:10" x14ac:dyDescent="0.3">
      <c r="A18" s="24"/>
      <c r="B18" s="24"/>
      <c r="C18" s="26"/>
      <c r="D18" s="25"/>
      <c r="E18" s="24"/>
      <c r="F18" s="24"/>
      <c r="G18" s="24"/>
      <c r="H18" s="24"/>
      <c r="I18" s="24"/>
      <c r="J18" s="24"/>
    </row>
    <row r="19" spans="1:10" x14ac:dyDescent="0.3">
      <c r="A19" s="24"/>
      <c r="B19" s="24"/>
      <c r="C19" s="26"/>
      <c r="D19" s="25"/>
      <c r="E19" s="24"/>
      <c r="F19" s="24"/>
      <c r="G19" s="24"/>
      <c r="H19" s="24"/>
      <c r="I19" s="24"/>
      <c r="J19" s="24"/>
    </row>
    <row r="20" spans="1:10" ht="15.6" x14ac:dyDescent="0.3">
      <c r="A20" s="24"/>
      <c r="B20" s="24"/>
      <c r="C20" s="26"/>
      <c r="D20" s="91" t="str">
        <f>CONCATENATE("TOTAL PRESSUPOST EXECUCIÓ ",B2)</f>
        <v>TOTAL PRESSUPOST EXECUCIÓ ALTRES I VARIS</v>
      </c>
      <c r="E20" s="81"/>
      <c r="F20" s="81"/>
      <c r="G20" s="81"/>
      <c r="H20" s="81"/>
      <c r="I20" s="80">
        <f>SUM(I6:I17)/2</f>
        <v>10440</v>
      </c>
      <c r="J20" s="24"/>
    </row>
    <row r="21" spans="1:10" x14ac:dyDescent="0.3">
      <c r="A21" s="24"/>
      <c r="B21" s="24"/>
      <c r="C21" s="26"/>
      <c r="D21" s="138"/>
      <c r="E21" s="139"/>
      <c r="F21" s="139"/>
      <c r="G21" s="139"/>
      <c r="H21" s="24"/>
      <c r="I21" s="139"/>
      <c r="J21" s="24"/>
    </row>
    <row r="22" spans="1:10" ht="15" thickBot="1" x14ac:dyDescent="0.35">
      <c r="A22" s="24"/>
      <c r="B22" s="24"/>
      <c r="C22" s="26"/>
      <c r="D22" s="138"/>
      <c r="E22" s="139"/>
      <c r="F22" s="139"/>
      <c r="G22" s="139"/>
      <c r="H22" s="24"/>
      <c r="I22" s="139"/>
      <c r="J22" s="24"/>
    </row>
    <row r="23" spans="1:10" ht="16.2" thickTop="1" x14ac:dyDescent="0.3">
      <c r="A23" s="24"/>
      <c r="B23" s="24"/>
      <c r="C23" s="26"/>
      <c r="D23" s="140" t="s">
        <v>475</v>
      </c>
      <c r="E23" s="78"/>
      <c r="F23" s="78"/>
      <c r="G23" s="78"/>
      <c r="H23" s="78"/>
      <c r="I23" s="77"/>
      <c r="J23" s="24"/>
    </row>
    <row r="24" spans="1:10" ht="31.2" x14ac:dyDescent="0.3">
      <c r="A24" s="24"/>
      <c r="B24" s="24"/>
      <c r="C24" s="26"/>
      <c r="D24" s="141" t="str">
        <f>B6</f>
        <v>CONFIGURACIÓ, PROVES, POSADA EN OPERACIÓ, FORMACIÓ I DOCUMENTACIÓ</v>
      </c>
      <c r="E24" s="69"/>
      <c r="F24" s="69"/>
      <c r="G24" s="69"/>
      <c r="H24" s="69"/>
      <c r="I24" s="74">
        <f>I12</f>
        <v>2340</v>
      </c>
      <c r="J24" s="24"/>
    </row>
    <row r="25" spans="1:10" ht="15.6" x14ac:dyDescent="0.3">
      <c r="A25" s="24"/>
      <c r="B25" s="24"/>
      <c r="C25" s="26"/>
      <c r="D25" s="142" t="str">
        <f>B14</f>
        <v>AJUTS D'INSTAL·LACIÓ</v>
      </c>
      <c r="E25" s="72"/>
      <c r="F25" s="72"/>
      <c r="G25" s="72"/>
      <c r="H25" s="72"/>
      <c r="I25" s="76">
        <f>I17</f>
        <v>8100</v>
      </c>
      <c r="J25" s="24"/>
    </row>
    <row r="26" spans="1:10" ht="15.6" x14ac:dyDescent="0.3">
      <c r="A26" s="24"/>
      <c r="B26" s="24"/>
      <c r="C26" s="26"/>
      <c r="D26" s="143" t="str">
        <f>D20</f>
        <v>TOTAL PRESSUPOST EXECUCIÓ ALTRES I VARIS</v>
      </c>
      <c r="E26" s="69"/>
      <c r="F26" s="69"/>
      <c r="G26" s="69"/>
      <c r="H26" s="69"/>
      <c r="I26" s="144">
        <f>SUM(I24:I25)</f>
        <v>10440</v>
      </c>
      <c r="J26" s="24"/>
    </row>
    <row r="27" spans="1:10" ht="15.6" x14ac:dyDescent="0.3">
      <c r="A27" s="24"/>
      <c r="B27" s="24"/>
      <c r="C27" s="26"/>
      <c r="D27" s="145" t="s">
        <v>159</v>
      </c>
      <c r="E27" s="65">
        <v>0.21</v>
      </c>
      <c r="F27" s="65"/>
      <c r="G27" s="65"/>
      <c r="H27" s="65"/>
      <c r="I27" s="64">
        <f>ROUND(I26*E27,2)</f>
        <v>2192.4</v>
      </c>
      <c r="J27" s="24"/>
    </row>
    <row r="28" spans="1:10" ht="16.2" thickBot="1" x14ac:dyDescent="0.35">
      <c r="A28" s="24"/>
      <c r="B28" s="24"/>
      <c r="C28" s="26"/>
      <c r="D28" s="148" t="str">
        <f>CONCATENATE("TOTAL PRESSUPOST ",B2)</f>
        <v>TOTAL PRESSUPOST ALTRES I VARIS</v>
      </c>
      <c r="E28" s="62"/>
      <c r="F28" s="62"/>
      <c r="G28" s="62"/>
      <c r="H28" s="62"/>
      <c r="I28" s="61">
        <f>SUM(I26:I27)</f>
        <v>12632.4</v>
      </c>
      <c r="J28" s="24"/>
    </row>
    <row r="29" spans="1:10" ht="15" thickTop="1" x14ac:dyDescent="0.3">
      <c r="A29" s="24"/>
      <c r="B29" s="24"/>
      <c r="C29" s="26"/>
      <c r="D29" s="25"/>
      <c r="E29" s="24"/>
      <c r="F29" s="24"/>
      <c r="G29" s="24"/>
      <c r="H29" s="24"/>
      <c r="I29" s="24"/>
      <c r="J29" s="24"/>
    </row>
    <row r="30" spans="1:10" x14ac:dyDescent="0.3">
      <c r="A30" s="24"/>
      <c r="B30" s="24"/>
      <c r="C30" s="26"/>
      <c r="D30" s="25"/>
      <c r="E30" s="24"/>
      <c r="F30" s="24"/>
      <c r="G30" s="24"/>
      <c r="H30" s="24"/>
      <c r="I30" s="24"/>
      <c r="J30" s="24"/>
    </row>
    <row r="31" spans="1:10" x14ac:dyDescent="0.3">
      <c r="A31" s="24"/>
      <c r="J31" s="24"/>
    </row>
    <row r="38" spans="3:4" x14ac:dyDescent="0.3">
      <c r="C38" s="149"/>
      <c r="D38" s="190"/>
    </row>
    <row r="39" spans="3:4" x14ac:dyDescent="0.3">
      <c r="C39" s="149"/>
      <c r="D39" s="150"/>
    </row>
    <row r="40" spans="3:4" x14ac:dyDescent="0.3">
      <c r="C40" s="149"/>
      <c r="D40" s="150"/>
    </row>
    <row r="41" spans="3:4" x14ac:dyDescent="0.3">
      <c r="C41" s="149"/>
      <c r="D41" s="150"/>
    </row>
    <row r="42" spans="3:4" x14ac:dyDescent="0.3">
      <c r="C42" s="149"/>
      <c r="D42" s="150"/>
    </row>
  </sheetData>
  <pageMargins left="0.70866141732283472" right="0.70866141732283472" top="0.74803149606299213" bottom="0.74803149606299213" header="0.31496062992125984" footer="0.31496062992125984"/>
  <pageSetup paperSize="9" scale="71" fitToHeight="5" orientation="portrait" horizontalDpi="1200" verticalDpi="1200" r:id="rId1"/>
  <ignoredErrors>
    <ignoredError sqref="I27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11570-28B6-44E6-B8DC-09B98000EB2F}">
  <sheetPr filterMode="1">
    <tabColor theme="0" tint="-0.249977111117893"/>
    <pageSetUpPr fitToPage="1"/>
  </sheetPr>
  <dimension ref="A1:AA130"/>
  <sheetViews>
    <sheetView view="pageBreakPreview" zoomScaleNormal="100" zoomScaleSheetLayoutView="100" workbookViewId="0">
      <selection activeCell="H7" sqref="H7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Generals'!D5</f>
        <v>PdC-01</v>
      </c>
      <c r="C2" s="5"/>
      <c r="D2" s="51" t="str">
        <f>'[1]RESUM PPOST GRAL'!L8</f>
        <v>C/ de L’Horta Novella – Ctra. De Barcelona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Generals'!D7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Generals'!D8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ref="I8:I44" si="1">ROUND(E8*H8,2)</f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Generals'!D9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1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Generals'!D10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1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Generals'!D11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1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Generals'!D12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1"/>
        <v>0</v>
      </c>
      <c r="J12" s="37"/>
      <c r="K12" s="37"/>
    </row>
    <row r="13" spans="1:27" ht="72" hidden="1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Generals'!D13</f>
        <v>0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1"/>
        <v>0</v>
      </c>
      <c r="J13" s="37"/>
      <c r="K13" s="37"/>
    </row>
    <row r="14" spans="1:27" ht="72" hidden="1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Generals'!D14</f>
        <v>0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1"/>
        <v>0</v>
      </c>
      <c r="J14" s="37"/>
      <c r="K14" s="37"/>
    </row>
    <row r="15" spans="1:27" ht="72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Generals'!D15</f>
        <v>1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1"/>
        <v>3925</v>
      </c>
      <c r="J15" s="37"/>
      <c r="K15" s="37"/>
    </row>
    <row r="16" spans="1:27" ht="72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Generals'!D16</f>
        <v>1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1"/>
        <v>110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Generals'!D17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1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Generals'!D18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1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Generals'!D19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1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Generals'!D20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1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Generals'!D21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1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Generals'!D22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1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Generals'!D23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1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Generals'!D24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1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Generals'!D25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1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Generals'!D26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1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Generals'!D27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1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Generals'!D28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1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Generals'!D29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1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Generals'!D30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1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Generals'!D31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1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Generals'!D32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1"/>
        <v>85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Generals'!D33</f>
        <v>1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1"/>
        <v>85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Generals'!D34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1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Generals'!D35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2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Generals'!D36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2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Generals'!D37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Generals'!D38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Generals'!D39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Generals'!D40</f>
        <v>1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120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Generals'!D41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1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Generals'!D42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1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Generals'!D43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1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Generals'!D44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1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16854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Generals'!D46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56" si="3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Generals'!D47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3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Generals'!D48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3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Generals'!D49</f>
        <v>2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3"/>
        <v>300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Generals'!D50</f>
        <v>2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3"/>
        <v>80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Generals'!D51</f>
        <v>2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3"/>
        <v>160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Generals'!D52</f>
        <v>2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3"/>
        <v>164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Generals'!D53</f>
        <v>2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3"/>
        <v>370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Generals'!D54</f>
        <v>450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3"/>
        <v>675</v>
      </c>
      <c r="J56" s="4"/>
      <c r="K56" s="4"/>
      <c r="L56" s="35"/>
    </row>
    <row r="57" spans="1:13" ht="100.8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Generals'!D55</f>
        <v>5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ref="I57:I71" si="4">ROUND(E57*H57,2)</f>
        <v>425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Generals'!D56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4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Generals'!D57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4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Generals'!D58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4"/>
        <v>0</v>
      </c>
      <c r="J60" s="4"/>
      <c r="K60" s="4"/>
      <c r="L60" s="35"/>
      <c r="M60" s="35"/>
    </row>
    <row r="61" spans="1:13" ht="100.8" hidden="1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Generals'!D59</f>
        <v>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4"/>
        <v>0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Generals'!D60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4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Generals'!D61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4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Generals'!D62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4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Generals'!D63</f>
        <v>5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4"/>
        <v>775</v>
      </c>
      <c r="J65" s="4"/>
      <c r="K65" s="4"/>
      <c r="L65" s="35"/>
      <c r="M65" s="35"/>
    </row>
    <row r="66" spans="1:13" ht="115.2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Generals'!D64</f>
        <v>2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4"/>
        <v>860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Generals'!D65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4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Generals'!D66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4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Generals'!D67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4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Generals'!D68</f>
        <v>30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4"/>
        <v>90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Generals'!D69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4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4329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Generals'!D71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Generals'!D72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1" si="5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Generals'!D73</f>
        <v>30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5"/>
        <v>33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Generals'!D74</f>
        <v>30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5"/>
        <v>27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Generals'!D75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5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Generals'!D76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5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Generals'!D77</f>
        <v>30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5"/>
        <v>85.5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Generals'!D78</f>
        <v>30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ref="I82:I86" si="6">ROUND(E82*H82,2)</f>
        <v>27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Generals'!D79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6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Generals'!D80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6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Generals'!D81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6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Generals'!D82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6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1320.5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Generals'!D86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" si="7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Generals'!D87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ref="I90:I101" si="8">ROUND(E90*H90,2)</f>
        <v>0</v>
      </c>
      <c r="J90" s="37"/>
      <c r="K90" s="4"/>
      <c r="L90" s="1"/>
      <c r="M90" s="1"/>
    </row>
    <row r="91" spans="1:13" s="35" customFormat="1" ht="57.6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Generals'!D88</f>
        <v>550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8"/>
        <v>1870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Generals'!D89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8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Generals'!D90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8"/>
        <v>0</v>
      </c>
      <c r="J93" s="37"/>
      <c r="K93" s="4"/>
      <c r="L93" s="1"/>
      <c r="M93" s="1"/>
    </row>
    <row r="94" spans="1:13" s="35" customFormat="1" ht="57.6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Generals'!D91</f>
        <v>8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8"/>
        <v>520</v>
      </c>
      <c r="J94" s="37"/>
      <c r="K94" s="4"/>
      <c r="L94" s="1"/>
      <c r="M94" s="1"/>
    </row>
    <row r="95" spans="1:13" s="35" customFormat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Generals'!D92</f>
        <v>2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8"/>
        <v>390</v>
      </c>
      <c r="J95" s="37"/>
      <c r="K95" s="4"/>
      <c r="L95" s="1"/>
      <c r="M95" s="1"/>
    </row>
    <row r="96" spans="1:13" s="35" customFormat="1" ht="28.8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Generals'!D93</f>
        <v>2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8"/>
        <v>700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Generals'!D94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8"/>
        <v>0</v>
      </c>
      <c r="J97" s="37"/>
      <c r="K97" s="4"/>
      <c r="L97" s="1"/>
      <c r="M97" s="1"/>
    </row>
    <row r="98" spans="1:13" s="35" customFormat="1" ht="43.2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Generals'!D95</f>
        <v>4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8"/>
        <v>104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Generals'!D96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8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Generals'!D97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8"/>
        <v>0</v>
      </c>
      <c r="J100" s="37"/>
      <c r="K100" s="4"/>
      <c r="L100" s="1"/>
      <c r="M100" s="1"/>
    </row>
    <row r="101" spans="1:13" ht="43.2" x14ac:dyDescent="0.3">
      <c r="A101" s="4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Generals'!D98</f>
        <v>2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si="8"/>
        <v>650</v>
      </c>
      <c r="J101" s="4"/>
      <c r="K101" s="4"/>
    </row>
    <row r="102" spans="1:13" x14ac:dyDescent="0.3">
      <c r="A102" s="4"/>
      <c r="B102" s="87"/>
      <c r="C102" s="86"/>
      <c r="D102" s="85" t="s">
        <v>325</v>
      </c>
      <c r="E102" s="84"/>
      <c r="F102" s="84"/>
      <c r="G102" s="84"/>
      <c r="H102" s="84"/>
      <c r="I102" s="83">
        <f>SUM(I89:I101)</f>
        <v>4234</v>
      </c>
      <c r="J102" s="4"/>
      <c r="K102" s="4"/>
    </row>
    <row r="103" spans="1:13" x14ac:dyDescent="0.3">
      <c r="A103" s="4"/>
      <c r="B103" s="37"/>
      <c r="C103" s="92"/>
      <c r="D103" s="93"/>
      <c r="E103" s="37"/>
      <c r="F103" s="37"/>
      <c r="G103" s="37"/>
      <c r="H103" s="37"/>
      <c r="I103" s="94"/>
      <c r="J103" s="4"/>
      <c r="K103" s="37"/>
    </row>
    <row r="104" spans="1:13" s="35" customFormat="1" x14ac:dyDescent="0.3">
      <c r="A104" s="37"/>
      <c r="B104" s="23" t="s">
        <v>41</v>
      </c>
      <c r="C104" s="38"/>
      <c r="D104" s="39"/>
      <c r="E104" s="38"/>
      <c r="F104" s="38"/>
      <c r="G104" s="38"/>
      <c r="H104" s="38"/>
      <c r="I104" s="38"/>
      <c r="J104" s="37"/>
      <c r="K104" s="4"/>
      <c r="L104" s="1"/>
      <c r="M104" s="1"/>
    </row>
    <row r="105" spans="1:13" s="35" customFormat="1" ht="57.6" x14ac:dyDescent="0.3">
      <c r="A105" s="37"/>
      <c r="B105" s="33" t="str">
        <f>'Preus Unitaris'!B105</f>
        <v>S-001</v>
      </c>
      <c r="C105" s="33" t="str">
        <f>VLOOKUP(B105,'Preus Unitaris'!$B$2:$G$1058,2,FALSE)</f>
        <v>UT</v>
      </c>
      <c r="D105" s="34" t="str">
        <f>VLOOKUP(B105,'Preus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5" s="31">
        <f>'Amidaments Generals'!D101</f>
        <v>1</v>
      </c>
      <c r="F105" s="34">
        <f>VLOOKUP(B105,'Preus Unitaris'!$B$2:$G$1058,4,FALSE)</f>
        <v>63.024999999999999</v>
      </c>
      <c r="G105" s="34">
        <f>VLOOKUP(B105,'Preus Unitaris'!$B$2:$G$1058,5,FALSE)</f>
        <v>11.97</v>
      </c>
      <c r="H105" s="34">
        <f>VLOOKUP(B105,'Preus Unitaris'!$B$2:$G$1058,6,FALSE)</f>
        <v>75</v>
      </c>
      <c r="I105" s="31">
        <f t="shared" ref="I105" si="9">ROUND(E105*H105,2)</f>
        <v>75</v>
      </c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Unitaris'!B106</f>
        <v>S-002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6" s="31">
        <f>'Amidaments Generals'!D102</f>
        <v>3</v>
      </c>
      <c r="F106" s="34">
        <f>VLOOKUP(B106,'Preus Unitaris'!$B$2:$G$1058,4,FALSE)</f>
        <v>100.84</v>
      </c>
      <c r="G106" s="34">
        <f>VLOOKUP(B106,'Preus Unitaris'!$B$2:$G$1058,5,FALSE)</f>
        <v>19.16</v>
      </c>
      <c r="H106" s="34">
        <f>VLOOKUP(B106,'Preus Unitaris'!$B$2:$G$1058,6,FALSE)</f>
        <v>120</v>
      </c>
      <c r="I106" s="31">
        <f t="shared" ref="I106:I110" si="10">ROUND(E106*H106,2)</f>
        <v>360</v>
      </c>
      <c r="J106" s="37"/>
      <c r="K106" s="4"/>
      <c r="L106" s="1"/>
      <c r="M106" s="1"/>
    </row>
    <row r="107" spans="1:13" s="35" customFormat="1" ht="28.8" x14ac:dyDescent="0.3">
      <c r="A107" s="37"/>
      <c r="B107" s="33" t="str">
        <f>'Preus Unitaris'!B107</f>
        <v>S-003</v>
      </c>
      <c r="C107" s="33" t="str">
        <f>VLOOKUP(B107,'Preus Unitaris'!$B$2:$G$1058,2,FALSE)</f>
        <v>UT</v>
      </c>
      <c r="D107" s="34" t="str">
        <f>VLOOKUP(B107,'Preus Unitaris'!$B$2:$G$1058,3,FALSE)</f>
        <v>INSTAL·LACIÓ DE SENYAL VERTICAL. INCLÒS ELEMENTS DE SUSTENTACIÓ I FIXACIÓ.</v>
      </c>
      <c r="E107" s="31">
        <f>'Amidaments Generals'!D103</f>
        <v>4</v>
      </c>
      <c r="F107" s="34">
        <f>VLOOKUP(B107,'Preus Unitaris'!$B$2:$G$1058,4,FALSE)</f>
        <v>33.613</v>
      </c>
      <c r="G107" s="34">
        <f>VLOOKUP(B107,'Preus Unitaris'!$B$2:$G$1058,5,FALSE)</f>
        <v>6.39</v>
      </c>
      <c r="H107" s="34">
        <f>VLOOKUP(B107,'Preus Unitaris'!$B$2:$G$1058,6,FALSE)</f>
        <v>40</v>
      </c>
      <c r="I107" s="31">
        <f t="shared" si="10"/>
        <v>160</v>
      </c>
      <c r="J107" s="37"/>
      <c r="K107" s="4"/>
      <c r="L107" s="1"/>
      <c r="M107" s="1"/>
    </row>
    <row r="108" spans="1:13" s="35" customFormat="1" ht="28.8" hidden="1" x14ac:dyDescent="0.3">
      <c r="A108" s="37"/>
      <c r="B108" s="33" t="str">
        <f>'Preus Unitaris'!B108</f>
        <v>S-004</v>
      </c>
      <c r="C108" s="33" t="str">
        <f>VLOOKUP(B108,'Preus Unitaris'!$B$2:$G$1058,2,FALSE)</f>
        <v>UT</v>
      </c>
      <c r="D108" s="34" t="str">
        <f>VLOOKUP(B108,'Preus Unitaris'!$B$2:$G$1058,3,FALSE)</f>
        <v>SUBMINISTRAMENT DE PAL METÀL·LIC PER SUPORTACIÓ DE SENYALITZACIÓ VERTICAL, SEGONS NORMATIVA AJUNTAMENT.</v>
      </c>
      <c r="E108" s="31">
        <f>'Amidaments Generals'!D104</f>
        <v>0</v>
      </c>
      <c r="F108" s="34">
        <f>VLOOKUP(B108,'Preus Unitaris'!$B$2:$G$1058,4,FALSE)</f>
        <v>44.118000000000002</v>
      </c>
      <c r="G108" s="34">
        <f>VLOOKUP(B108,'Preus Unitaris'!$B$2:$G$1058,5,FALSE)</f>
        <v>8.3800000000000008</v>
      </c>
      <c r="H108" s="34">
        <f>VLOOKUP(B108,'Preus Unitaris'!$B$2:$G$1058,6,FALSE)</f>
        <v>52.5</v>
      </c>
      <c r="I108" s="31">
        <f t="shared" si="10"/>
        <v>0</v>
      </c>
      <c r="J108" s="37"/>
      <c r="K108" s="4"/>
      <c r="L108" s="1"/>
      <c r="M108" s="1"/>
    </row>
    <row r="109" spans="1:13" s="35" customFormat="1" ht="43.2" hidden="1" x14ac:dyDescent="0.3">
      <c r="A109" s="37"/>
      <c r="B109" s="33" t="str">
        <f>'Preus Unitaris'!B109</f>
        <v>S-005</v>
      </c>
      <c r="C109" s="33" t="str">
        <f>VLOOKUP(B109,'Preus Unitaris'!$B$2:$G$1058,2,FALSE)</f>
        <v>UT</v>
      </c>
      <c r="D109" s="34" t="str">
        <f>VLOOKUP(B109,'Preus Unitaris'!$B$2:$G$1058,3,FALSE)</f>
        <v>INSTAL·LACIÓ DE PAL METÀL·LIC PER SUPORTACIÓ DE SENYALITZACIÓ VERTICAL, SEGONS NORMATIVA AJUNTAMENT, INCLOSOS TREBALLS D'OBRA CIVIL NECESSARIS.</v>
      </c>
      <c r="E109" s="31">
        <f>'Amidaments Generals'!D105</f>
        <v>0</v>
      </c>
      <c r="F109" s="34">
        <f>VLOOKUP(B109,'Preus Unitaris'!$B$2:$G$1058,4,FALSE)</f>
        <v>39.130000000000003</v>
      </c>
      <c r="G109" s="34">
        <f>VLOOKUP(B109,'Preus Unitaris'!$B$2:$G$1058,5,FALSE)</f>
        <v>7.43</v>
      </c>
      <c r="H109" s="34">
        <f>VLOOKUP(B109,'Preus Unitaris'!$B$2:$G$1058,6,FALSE)</f>
        <v>46.564999999999998</v>
      </c>
      <c r="I109" s="31">
        <f t="shared" si="10"/>
        <v>0</v>
      </c>
      <c r="J109" s="37"/>
      <c r="K109" s="4"/>
      <c r="L109" s="1"/>
      <c r="M109" s="1"/>
    </row>
    <row r="110" spans="1:13" s="35" customFormat="1" ht="28.8" hidden="1" x14ac:dyDescent="0.3">
      <c r="A110" s="37"/>
      <c r="B110" s="33" t="str">
        <f>'Preus Unitaris'!B110</f>
        <v>S-006</v>
      </c>
      <c r="C110" s="33" t="str">
        <f>VLOOKUP(B110,'Preus Unitaris'!$B$2:$G$1058,2,FALSE)</f>
        <v>UT</v>
      </c>
      <c r="D110" s="34" t="str">
        <f>VLOOKUP(B110,'Preus Unitaris'!$B$2:$G$1058,3,FALSE)</f>
        <v>SUBMINISTRAMENT I INSTAL·LACIÓ DE FITÓ FLEXIBLE DE SENYALITZACIÓ.</v>
      </c>
      <c r="E110" s="31">
        <f>'Amidaments Generals'!D106</f>
        <v>0</v>
      </c>
      <c r="F110" s="34">
        <f>VLOOKUP(B110,'Preus Unitaris'!$B$2:$G$1058,4,FALSE)</f>
        <v>50.42</v>
      </c>
      <c r="G110" s="34">
        <f>VLOOKUP(B110,'Preus Unitaris'!$B$2:$G$1058,5,FALSE)</f>
        <v>9.58</v>
      </c>
      <c r="H110" s="34">
        <f>VLOOKUP(B110,'Preus Unitaris'!$B$2:$G$1058,6,FALSE)</f>
        <v>60</v>
      </c>
      <c r="I110" s="31">
        <f t="shared" si="10"/>
        <v>0</v>
      </c>
      <c r="J110" s="37"/>
      <c r="K110" s="4"/>
      <c r="L110" s="1"/>
      <c r="M110" s="1"/>
    </row>
    <row r="111" spans="1:13" x14ac:dyDescent="0.3">
      <c r="A111" s="4"/>
      <c r="B111" s="87"/>
      <c r="C111" s="86"/>
      <c r="D111" s="85" t="s">
        <v>160</v>
      </c>
      <c r="E111" s="84"/>
      <c r="F111" s="84"/>
      <c r="G111" s="84"/>
      <c r="H111" s="84"/>
      <c r="I111" s="83">
        <f>SUM(I105:I110)</f>
        <v>595</v>
      </c>
      <c r="J111" s="4"/>
      <c r="K111" s="4"/>
    </row>
    <row r="112" spans="1:13" x14ac:dyDescent="0.3">
      <c r="A112" s="4"/>
      <c r="B112" s="4"/>
      <c r="C112" s="5"/>
      <c r="D112" s="4"/>
      <c r="E112" s="4"/>
      <c r="F112" s="4"/>
      <c r="G112" s="4"/>
      <c r="H112" s="4"/>
      <c r="I112" s="4"/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ht="15.6" x14ac:dyDescent="0.3">
      <c r="A114" s="4"/>
      <c r="B114" s="15"/>
      <c r="C114" s="16"/>
      <c r="D114" s="82" t="str">
        <f>CONCATENATE("TOTAL PRESSUPOST EXECUCIÓ ",B2)</f>
        <v>TOTAL PRESSUPOST EXECUCIÓ PdC-01</v>
      </c>
      <c r="E114" s="81"/>
      <c r="F114" s="81"/>
      <c r="G114" s="81"/>
      <c r="H114" s="81"/>
      <c r="I114" s="80">
        <f>SUM(I6:I111)/2</f>
        <v>27332.5</v>
      </c>
      <c r="J114" s="4"/>
      <c r="K114" s="4"/>
    </row>
    <row r="115" spans="1:11" x14ac:dyDescent="0.3">
      <c r="A115" s="4"/>
      <c r="B115" s="15"/>
      <c r="C115" s="16"/>
      <c r="E115" s="14"/>
      <c r="F115" s="14"/>
      <c r="G115" s="14"/>
      <c r="H115" s="4"/>
      <c r="I115" s="14"/>
      <c r="J115" s="4"/>
      <c r="K115" s="4"/>
    </row>
    <row r="116" spans="1:11" ht="15" thickBot="1" x14ac:dyDescent="0.35">
      <c r="A116" s="4"/>
      <c r="B116" s="15"/>
      <c r="C116" s="16"/>
      <c r="D116" s="15"/>
      <c r="E116" s="14"/>
      <c r="F116" s="14"/>
      <c r="G116" s="14"/>
      <c r="H116" s="4"/>
      <c r="I116" s="14"/>
      <c r="J116" s="4"/>
      <c r="K116" s="4"/>
    </row>
    <row r="117" spans="1:11" ht="16.2" thickTop="1" x14ac:dyDescent="0.3">
      <c r="A117" s="4"/>
      <c r="B117" s="15"/>
      <c r="C117" s="16"/>
      <c r="D117" s="79" t="str">
        <f>CONCATENATE("RESUM PRESSUPOST ",B2)</f>
        <v>RESUM PRESSUPOST PdC-01</v>
      </c>
      <c r="E117" s="78"/>
      <c r="F117" s="78"/>
      <c r="G117" s="78"/>
      <c r="H117" s="78"/>
      <c r="I117" s="77"/>
      <c r="J117" s="4"/>
      <c r="K117" s="4"/>
    </row>
    <row r="118" spans="1:11" ht="15.6" x14ac:dyDescent="0.3">
      <c r="A118" s="4"/>
      <c r="B118" s="15"/>
      <c r="C118" s="16"/>
      <c r="D118" s="73" t="str">
        <f>B6</f>
        <v>EQUIPAMENT PUNT DE CONTROL</v>
      </c>
      <c r="E118" s="72"/>
      <c r="F118" s="72"/>
      <c r="G118" s="72"/>
      <c r="H118" s="72"/>
      <c r="I118" s="76">
        <f>I45</f>
        <v>16854</v>
      </c>
      <c r="J118" s="71"/>
      <c r="K118" s="4"/>
    </row>
    <row r="119" spans="1:11" ht="15.6" x14ac:dyDescent="0.3">
      <c r="A119" s="4"/>
      <c r="B119" s="15"/>
      <c r="C119" s="16"/>
      <c r="D119" s="75" t="str">
        <f>B47</f>
        <v xml:space="preserve">OBRA CIVIL </v>
      </c>
      <c r="E119" s="69"/>
      <c r="F119" s="69"/>
      <c r="G119" s="69"/>
      <c r="H119" s="69"/>
      <c r="I119" s="74">
        <f>I72</f>
        <v>4329</v>
      </c>
      <c r="J119" s="71"/>
      <c r="K119" s="4"/>
    </row>
    <row r="120" spans="1:11" ht="15.6" x14ac:dyDescent="0.3">
      <c r="A120" s="4"/>
      <c r="B120" s="15"/>
      <c r="C120" s="16"/>
      <c r="D120" s="73" t="s">
        <v>186</v>
      </c>
      <c r="E120" s="72"/>
      <c r="F120" s="72"/>
      <c r="G120" s="72"/>
      <c r="H120" s="72"/>
      <c r="I120" s="76">
        <f>I87</f>
        <v>1320.5</v>
      </c>
      <c r="J120" s="71"/>
      <c r="K120" s="4"/>
    </row>
    <row r="121" spans="1:11" ht="15.6" x14ac:dyDescent="0.3">
      <c r="A121" s="4"/>
      <c r="B121" s="15"/>
      <c r="C121" s="16"/>
      <c r="D121" s="75" t="s">
        <v>191</v>
      </c>
      <c r="E121" s="69"/>
      <c r="F121" s="69"/>
      <c r="G121" s="69"/>
      <c r="H121" s="69"/>
      <c r="I121" s="74">
        <f>I102</f>
        <v>4234</v>
      </c>
      <c r="J121" s="71"/>
      <c r="K121" s="4"/>
    </row>
    <row r="122" spans="1:11" ht="15.6" x14ac:dyDescent="0.3">
      <c r="A122" s="4"/>
      <c r="B122" s="15"/>
      <c r="C122" s="16"/>
      <c r="D122" s="73" t="str">
        <f>B104</f>
        <v>SENYALITZACIÓ</v>
      </c>
      <c r="E122" s="72"/>
      <c r="F122" s="72"/>
      <c r="G122" s="72"/>
      <c r="H122" s="72"/>
      <c r="I122" s="64">
        <f>I111</f>
        <v>595</v>
      </c>
      <c r="J122" s="71"/>
      <c r="K122" s="4"/>
    </row>
    <row r="123" spans="1:11" ht="15.6" x14ac:dyDescent="0.3">
      <c r="A123" s="4"/>
      <c r="B123" s="15"/>
      <c r="C123" s="16"/>
      <c r="D123" s="70" t="str">
        <f>D114</f>
        <v>TOTAL PRESSUPOST EXECUCIÓ PdC-01</v>
      </c>
      <c r="E123" s="69"/>
      <c r="F123" s="69"/>
      <c r="G123" s="69"/>
      <c r="H123" s="69"/>
      <c r="I123" s="68">
        <f>SUM(I118:I122)</f>
        <v>27332.5</v>
      </c>
      <c r="J123" s="67"/>
      <c r="K123" s="4"/>
    </row>
    <row r="124" spans="1:11" ht="15.6" x14ac:dyDescent="0.3">
      <c r="A124" s="4"/>
      <c r="B124" s="15"/>
      <c r="C124" s="16"/>
      <c r="D124" s="66" t="s">
        <v>159</v>
      </c>
      <c r="E124" s="65">
        <v>0.21</v>
      </c>
      <c r="F124" s="65"/>
      <c r="G124" s="65"/>
      <c r="H124" s="65"/>
      <c r="I124" s="64">
        <f>ROUND(I123*E124,2)</f>
        <v>5739.83</v>
      </c>
      <c r="J124" s="4"/>
      <c r="K124" s="4"/>
    </row>
    <row r="125" spans="1:11" ht="16.2" thickBot="1" x14ac:dyDescent="0.35">
      <c r="A125" s="4"/>
      <c r="B125" s="15"/>
      <c r="C125" s="16"/>
      <c r="D125" s="63" t="str">
        <f>CONCATENATE(D114, "  IVA inclòs")</f>
        <v>TOTAL PRESSUPOST EXECUCIÓ PdC-01  IVA inclòs</v>
      </c>
      <c r="E125" s="62"/>
      <c r="F125" s="62"/>
      <c r="G125" s="62"/>
      <c r="H125" s="62"/>
      <c r="I125" s="61">
        <f>SUM(I123:I124)</f>
        <v>33072.33</v>
      </c>
      <c r="J125" s="4"/>
    </row>
    <row r="126" spans="1:11" ht="15" thickTop="1" x14ac:dyDescent="0.3">
      <c r="A126" s="4"/>
      <c r="B126" s="15"/>
      <c r="C126" s="16"/>
      <c r="D126" s="15"/>
      <c r="E126" s="14"/>
      <c r="F126" s="14"/>
      <c r="G126" s="14"/>
      <c r="H126" s="4"/>
      <c r="I126" s="4"/>
      <c r="J126" s="4"/>
    </row>
    <row r="127" spans="1:11" ht="15" thickBot="1" x14ac:dyDescent="0.35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x14ac:dyDescent="0.3">
      <c r="A128" s="60" t="s">
        <v>1</v>
      </c>
      <c r="B128" s="59" t="s">
        <v>158</v>
      </c>
      <c r="C128" s="58"/>
      <c r="D128" s="57"/>
      <c r="E128" s="4"/>
      <c r="F128" s="4"/>
      <c r="G128" s="4"/>
      <c r="H128" s="4"/>
      <c r="I128" s="4"/>
      <c r="J128" s="4"/>
      <c r="K128" s="4"/>
    </row>
    <row r="129" spans="1:10" ht="15" thickBot="1" x14ac:dyDescent="0.35">
      <c r="A129" s="56"/>
      <c r="B129" s="55" t="s">
        <v>0</v>
      </c>
      <c r="C129" s="54"/>
      <c r="D129" s="53"/>
      <c r="E129" s="4"/>
      <c r="F129" s="4"/>
      <c r="G129" s="4"/>
      <c r="H129" s="4"/>
      <c r="I129" s="4"/>
      <c r="J129" s="4"/>
    </row>
    <row r="130" spans="1:10" x14ac:dyDescent="0.3">
      <c r="A130" s="4"/>
      <c r="B130" s="4"/>
      <c r="C130" s="5"/>
      <c r="D130" s="4"/>
      <c r="E130" s="4"/>
      <c r="F130" s="4"/>
      <c r="G130" s="4"/>
      <c r="H130" s="4"/>
      <c r="I130" s="4"/>
      <c r="J130" s="4"/>
    </row>
  </sheetData>
  <autoFilter ref="A1:I125" xr:uid="{DED11570-28B6-44E6-B8DC-09B98000EB2F}">
    <filterColumn colId="4">
      <filters blank="1">
        <filter val="1,00"/>
        <filter val="2,00"/>
        <filter val="21,00%"/>
        <filter val="3,00"/>
        <filter val="30,00"/>
        <filter val="4,00"/>
        <filter val="450,00"/>
        <filter val="5,00"/>
        <filter val="550,00"/>
        <filter val="8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1F125-C18E-4B73-970F-D2E89A24697B}">
  <sheetPr filterMode="1">
    <tabColor theme="0" tint="-0.249977111117893"/>
    <pageSetUpPr fitToPage="1"/>
  </sheetPr>
  <dimension ref="A1:AA130"/>
  <sheetViews>
    <sheetView view="pageBreakPreview" topLeftCell="A104" zoomScaleNormal="100" zoomScaleSheetLayoutView="100" workbookViewId="0">
      <selection activeCell="D2" sqref="D2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Generals'!E5</f>
        <v>PdC-02</v>
      </c>
      <c r="C2" s="5"/>
      <c r="D2" s="51" t="str">
        <f>'[1]RESUM PPOST GRAL'!L9</f>
        <v>C/ Joan Plans – Rda. Ponent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Generals'!E7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Generals'!E8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Generals'!E9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Generals'!E10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Generals'!E11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Generals'!E12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hidden="1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Generals'!E13</f>
        <v>0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0</v>
      </c>
      <c r="J13" s="37"/>
      <c r="K13" s="37"/>
    </row>
    <row r="14" spans="1:27" ht="72" hidden="1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Generals'!E14</f>
        <v>0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0</v>
      </c>
      <c r="J14" s="37"/>
      <c r="K14" s="37"/>
    </row>
    <row r="15" spans="1:27" ht="72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Generals'!E15</f>
        <v>1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3925</v>
      </c>
      <c r="J15" s="37"/>
      <c r="K15" s="37"/>
    </row>
    <row r="16" spans="1:27" ht="72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Generals'!E16</f>
        <v>1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110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Generals'!E17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Generals'!E18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Generals'!E19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Generals'!E20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Generals'!E21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Generals'!E22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Generals'!E23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Generals'!E24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Generals'!E25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Generals'!E26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Generals'!E27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Generals'!E28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Generals'!E29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Generals'!E30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Generals'!E31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Generals'!E32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Generals'!E33</f>
        <v>1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85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Generals'!E34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Generals'!E35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Generals'!E36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Generals'!E37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37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Generals'!E38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37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Generals'!E39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37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Generals'!E40</f>
        <v>1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120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Generals'!E41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Generals'!E42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Generals'!E43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Generals'!E44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16854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Generals'!E46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Generals'!E47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Generals'!E48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Generals'!E49</f>
        <v>2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300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Generals'!E50</f>
        <v>2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80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Generals'!E51</f>
        <v>2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160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Generals'!E52</f>
        <v>2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164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Generals'!E53</f>
        <v>3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555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Generals'!E54</f>
        <v>15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22.5</v>
      </c>
      <c r="J56" s="4"/>
      <c r="K56" s="4"/>
      <c r="L56" s="35"/>
    </row>
    <row r="57" spans="1:13" ht="100.8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Generals'!E55</f>
        <v>15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1275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Generals'!E56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Generals'!E57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Generals'!E58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hidden="1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Generals'!E59</f>
        <v>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0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Generals'!E60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Generals'!E61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Generals'!E62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Generals'!E63</f>
        <v>1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155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Generals'!E64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Generals'!E65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Generals'!E66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Generals'!E67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Generals'!E68</f>
        <v>10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30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Generals'!E69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3171.5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Generals'!E71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Generals'!E72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Generals'!E73</f>
        <v>20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22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Generals'!E74</f>
        <v>20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18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Generals'!E75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Generals'!E76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hidden="1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Generals'!E77</f>
        <v>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0</v>
      </c>
      <c r="J81" s="4"/>
      <c r="K81" s="37"/>
    </row>
    <row r="82" spans="1:13" hidden="1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Generals'!E78</f>
        <v>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0</v>
      </c>
      <c r="J82" s="4"/>
      <c r="K82" s="37"/>
    </row>
    <row r="83" spans="1:13" ht="28.8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Generals'!E79</f>
        <v>150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540</v>
      </c>
      <c r="J83" s="4"/>
      <c r="K83" s="37"/>
    </row>
    <row r="84" spans="1:13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Generals'!E80</f>
        <v>150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135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Generals'!E81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Generals'!E82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1863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Generals'!E86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1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Generals'!E87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Generals'!E88</f>
        <v>180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612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Generals'!E89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Generals'!E90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Generals'!E91</f>
        <v>8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520</v>
      </c>
      <c r="J94" s="37"/>
      <c r="K94" s="4"/>
      <c r="L94" s="1"/>
      <c r="M94" s="1"/>
    </row>
    <row r="95" spans="1:13" s="35" customFormat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Generals'!E92</f>
        <v>2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390</v>
      </c>
      <c r="J95" s="37"/>
      <c r="K95" s="4"/>
      <c r="L95" s="1"/>
      <c r="M95" s="1"/>
    </row>
    <row r="96" spans="1:13" s="35" customFormat="1" ht="28.8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Generals'!E93</f>
        <v>2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700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Generals'!E94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Generals'!E95</f>
        <v>2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52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Generals'!E96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Generals'!E97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ht="43.2" x14ac:dyDescent="0.3">
      <c r="A101" s="4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Generals'!E98</f>
        <v>2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si="4"/>
        <v>650</v>
      </c>
      <c r="J101" s="4"/>
      <c r="K101" s="4"/>
    </row>
    <row r="102" spans="1:13" x14ac:dyDescent="0.3">
      <c r="A102" s="4"/>
      <c r="B102" s="87"/>
      <c r="C102" s="86"/>
      <c r="D102" s="85" t="s">
        <v>325</v>
      </c>
      <c r="E102" s="84"/>
      <c r="F102" s="84"/>
      <c r="G102" s="84"/>
      <c r="H102" s="84"/>
      <c r="I102" s="83">
        <f>SUM(I89:I101)</f>
        <v>2924</v>
      </c>
      <c r="J102" s="4"/>
      <c r="K102" s="4"/>
    </row>
    <row r="103" spans="1:13" x14ac:dyDescent="0.3">
      <c r="A103" s="4"/>
      <c r="B103" s="37"/>
      <c r="C103" s="92"/>
      <c r="D103" s="93"/>
      <c r="E103" s="37"/>
      <c r="F103" s="37"/>
      <c r="G103" s="37"/>
      <c r="H103" s="37"/>
      <c r="I103" s="94"/>
      <c r="J103" s="4"/>
      <c r="K103" s="37"/>
    </row>
    <row r="104" spans="1:13" s="35" customFormat="1" x14ac:dyDescent="0.3">
      <c r="A104" s="37"/>
      <c r="B104" s="23" t="s">
        <v>41</v>
      </c>
      <c r="C104" s="38"/>
      <c r="D104" s="39"/>
      <c r="E104" s="38"/>
      <c r="F104" s="38"/>
      <c r="G104" s="38"/>
      <c r="H104" s="38"/>
      <c r="I104" s="38"/>
      <c r="J104" s="37"/>
      <c r="K104" s="4"/>
      <c r="L104" s="1"/>
      <c r="M104" s="1"/>
    </row>
    <row r="105" spans="1:13" s="35" customFormat="1" ht="57.6" x14ac:dyDescent="0.3">
      <c r="A105" s="37"/>
      <c r="B105" s="33" t="str">
        <f>'Preus Unitaris'!B105</f>
        <v>S-001</v>
      </c>
      <c r="C105" s="33" t="str">
        <f>VLOOKUP(B105,'Preus Unitaris'!$B$2:$G$1058,2,FALSE)</f>
        <v>UT</v>
      </c>
      <c r="D105" s="34" t="str">
        <f>VLOOKUP(B105,'Preus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5" s="31">
        <f>'Amidaments Generals'!E101</f>
        <v>1</v>
      </c>
      <c r="F105" s="34">
        <f>VLOOKUP(B105,'Preus Unitaris'!$B$2:$G$1058,4,FALSE)</f>
        <v>63.024999999999999</v>
      </c>
      <c r="G105" s="34">
        <f>VLOOKUP(B105,'Preus Unitaris'!$B$2:$G$1058,5,FALSE)</f>
        <v>11.97</v>
      </c>
      <c r="H105" s="34">
        <f>VLOOKUP(B105,'Preus Unitaris'!$B$2:$G$1058,6,FALSE)</f>
        <v>75</v>
      </c>
      <c r="I105" s="31">
        <f t="shared" ref="I105:I110" si="5">ROUND(E105*H105,2)</f>
        <v>75</v>
      </c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Unitaris'!B106</f>
        <v>S-002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6" s="31">
        <f>'Amidaments Generals'!E102</f>
        <v>2</v>
      </c>
      <c r="F106" s="34">
        <f>VLOOKUP(B106,'Preus Unitaris'!$B$2:$G$1058,4,FALSE)</f>
        <v>100.84</v>
      </c>
      <c r="G106" s="34">
        <f>VLOOKUP(B106,'Preus Unitaris'!$B$2:$G$1058,5,FALSE)</f>
        <v>19.16</v>
      </c>
      <c r="H106" s="34">
        <f>VLOOKUP(B106,'Preus Unitaris'!$B$2:$G$1058,6,FALSE)</f>
        <v>120</v>
      </c>
      <c r="I106" s="31">
        <f t="shared" si="5"/>
        <v>240</v>
      </c>
      <c r="J106" s="37"/>
      <c r="K106" s="4"/>
      <c r="L106" s="1"/>
      <c r="M106" s="1"/>
    </row>
    <row r="107" spans="1:13" s="35" customFormat="1" ht="28.8" x14ac:dyDescent="0.3">
      <c r="A107" s="37"/>
      <c r="B107" s="33" t="str">
        <f>'Preus Unitaris'!B107</f>
        <v>S-003</v>
      </c>
      <c r="C107" s="33" t="str">
        <f>VLOOKUP(B107,'Preus Unitaris'!$B$2:$G$1058,2,FALSE)</f>
        <v>UT</v>
      </c>
      <c r="D107" s="34" t="str">
        <f>VLOOKUP(B107,'Preus Unitaris'!$B$2:$G$1058,3,FALSE)</f>
        <v>INSTAL·LACIÓ DE SENYAL VERTICAL. INCLÒS ELEMENTS DE SUSTENTACIÓ I FIXACIÓ.</v>
      </c>
      <c r="E107" s="31">
        <f>'Amidaments Generals'!E103</f>
        <v>3</v>
      </c>
      <c r="F107" s="34">
        <f>VLOOKUP(B107,'Preus Unitaris'!$B$2:$G$1058,4,FALSE)</f>
        <v>33.613</v>
      </c>
      <c r="G107" s="34">
        <f>VLOOKUP(B107,'Preus Unitaris'!$B$2:$G$1058,5,FALSE)</f>
        <v>6.39</v>
      </c>
      <c r="H107" s="34">
        <f>VLOOKUP(B107,'Preus Unitaris'!$B$2:$G$1058,6,FALSE)</f>
        <v>40</v>
      </c>
      <c r="I107" s="31">
        <f t="shared" si="5"/>
        <v>120</v>
      </c>
      <c r="J107" s="37"/>
      <c r="K107" s="4"/>
      <c r="L107" s="1"/>
      <c r="M107" s="1"/>
    </row>
    <row r="108" spans="1:13" s="35" customFormat="1" ht="28.8" hidden="1" x14ac:dyDescent="0.3">
      <c r="A108" s="37"/>
      <c r="B108" s="33" t="str">
        <f>'Preus Unitaris'!B108</f>
        <v>S-004</v>
      </c>
      <c r="C108" s="33" t="str">
        <f>VLOOKUP(B108,'Preus Unitaris'!$B$2:$G$1058,2,FALSE)</f>
        <v>UT</v>
      </c>
      <c r="D108" s="34" t="str">
        <f>VLOOKUP(B108,'Preus Unitaris'!$B$2:$G$1058,3,FALSE)</f>
        <v>SUBMINISTRAMENT DE PAL METÀL·LIC PER SUPORTACIÓ DE SENYALITZACIÓ VERTICAL, SEGONS NORMATIVA AJUNTAMENT.</v>
      </c>
      <c r="E108" s="31">
        <f>'Amidaments Generals'!E104</f>
        <v>0</v>
      </c>
      <c r="F108" s="34">
        <f>VLOOKUP(B108,'Preus Unitaris'!$B$2:$G$1058,4,FALSE)</f>
        <v>44.118000000000002</v>
      </c>
      <c r="G108" s="34">
        <f>VLOOKUP(B108,'Preus Unitaris'!$B$2:$G$1058,5,FALSE)</f>
        <v>8.3800000000000008</v>
      </c>
      <c r="H108" s="34">
        <f>VLOOKUP(B108,'Preus Unitaris'!$B$2:$G$1058,6,FALSE)</f>
        <v>52.5</v>
      </c>
      <c r="I108" s="31">
        <f t="shared" si="5"/>
        <v>0</v>
      </c>
      <c r="J108" s="37"/>
      <c r="K108" s="4"/>
      <c r="L108" s="1"/>
      <c r="M108" s="1"/>
    </row>
    <row r="109" spans="1:13" s="35" customFormat="1" ht="43.2" hidden="1" x14ac:dyDescent="0.3">
      <c r="A109" s="37"/>
      <c r="B109" s="33" t="str">
        <f>'Preus Unitaris'!B109</f>
        <v>S-005</v>
      </c>
      <c r="C109" s="33" t="str">
        <f>VLOOKUP(B109,'Preus Unitaris'!$B$2:$G$1058,2,FALSE)</f>
        <v>UT</v>
      </c>
      <c r="D109" s="34" t="str">
        <f>VLOOKUP(B109,'Preus Unitaris'!$B$2:$G$1058,3,FALSE)</f>
        <v>INSTAL·LACIÓ DE PAL METÀL·LIC PER SUPORTACIÓ DE SENYALITZACIÓ VERTICAL, SEGONS NORMATIVA AJUNTAMENT, INCLOSOS TREBALLS D'OBRA CIVIL NECESSARIS.</v>
      </c>
      <c r="E109" s="31">
        <f>'Amidaments Generals'!E105</f>
        <v>0</v>
      </c>
      <c r="F109" s="34">
        <f>VLOOKUP(B109,'Preus Unitaris'!$B$2:$G$1058,4,FALSE)</f>
        <v>39.130000000000003</v>
      </c>
      <c r="G109" s="34">
        <f>VLOOKUP(B109,'Preus Unitaris'!$B$2:$G$1058,5,FALSE)</f>
        <v>7.43</v>
      </c>
      <c r="H109" s="34">
        <f>VLOOKUP(B109,'Preus Unitaris'!$B$2:$G$1058,6,FALSE)</f>
        <v>46.564999999999998</v>
      </c>
      <c r="I109" s="31">
        <f t="shared" si="5"/>
        <v>0</v>
      </c>
      <c r="J109" s="37"/>
      <c r="K109" s="4"/>
      <c r="L109" s="1"/>
      <c r="M109" s="1"/>
    </row>
    <row r="110" spans="1:13" s="35" customFormat="1" ht="28.8" hidden="1" x14ac:dyDescent="0.3">
      <c r="A110" s="37"/>
      <c r="B110" s="33" t="str">
        <f>'Preus Unitaris'!B110</f>
        <v>S-006</v>
      </c>
      <c r="C110" s="33" t="str">
        <f>VLOOKUP(B110,'Preus Unitaris'!$B$2:$G$1058,2,FALSE)</f>
        <v>UT</v>
      </c>
      <c r="D110" s="34" t="str">
        <f>VLOOKUP(B110,'Preus Unitaris'!$B$2:$G$1058,3,FALSE)</f>
        <v>SUBMINISTRAMENT I INSTAL·LACIÓ DE FITÓ FLEXIBLE DE SENYALITZACIÓ.</v>
      </c>
      <c r="E110" s="31">
        <f>'Amidaments Generals'!E106</f>
        <v>0</v>
      </c>
      <c r="F110" s="34">
        <f>VLOOKUP(B110,'Preus Unitaris'!$B$2:$G$1058,4,FALSE)</f>
        <v>50.42</v>
      </c>
      <c r="G110" s="34">
        <f>VLOOKUP(B110,'Preus Unitaris'!$B$2:$G$1058,5,FALSE)</f>
        <v>9.58</v>
      </c>
      <c r="H110" s="34">
        <f>VLOOKUP(B110,'Preus Unitaris'!$B$2:$G$1058,6,FALSE)</f>
        <v>60</v>
      </c>
      <c r="I110" s="31">
        <f t="shared" si="5"/>
        <v>0</v>
      </c>
      <c r="J110" s="37"/>
      <c r="K110" s="4"/>
      <c r="L110" s="1"/>
      <c r="M110" s="1"/>
    </row>
    <row r="111" spans="1:13" x14ac:dyDescent="0.3">
      <c r="A111" s="4"/>
      <c r="B111" s="87"/>
      <c r="C111" s="86"/>
      <c r="D111" s="85" t="s">
        <v>160</v>
      </c>
      <c r="E111" s="84"/>
      <c r="F111" s="84"/>
      <c r="G111" s="84"/>
      <c r="H111" s="84"/>
      <c r="I111" s="83">
        <f>SUM(I105:I110)</f>
        <v>435</v>
      </c>
      <c r="J111" s="4"/>
      <c r="K111" s="4"/>
    </row>
    <row r="112" spans="1:13" x14ac:dyDescent="0.3">
      <c r="A112" s="4"/>
      <c r="B112" s="4"/>
      <c r="C112" s="5"/>
      <c r="D112" s="4"/>
      <c r="E112" s="4"/>
      <c r="F112" s="4"/>
      <c r="G112" s="4"/>
      <c r="H112" s="4"/>
      <c r="I112" s="4"/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ht="15.6" x14ac:dyDescent="0.3">
      <c r="A114" s="4"/>
      <c r="B114" s="15"/>
      <c r="C114" s="16"/>
      <c r="D114" s="82" t="str">
        <f>CONCATENATE("TOTAL PRESSUPOST EXECUCIÓ ",B2)</f>
        <v>TOTAL PRESSUPOST EXECUCIÓ PdC-02</v>
      </c>
      <c r="E114" s="81"/>
      <c r="F114" s="81"/>
      <c r="G114" s="81"/>
      <c r="H114" s="81"/>
      <c r="I114" s="80">
        <f>SUM(I6:I111)/2</f>
        <v>25247.5</v>
      </c>
      <c r="J114" s="4"/>
      <c r="K114" s="4"/>
    </row>
    <row r="115" spans="1:11" x14ac:dyDescent="0.3">
      <c r="A115" s="4"/>
      <c r="B115" s="15"/>
      <c r="C115" s="16"/>
      <c r="E115" s="14"/>
      <c r="F115" s="14"/>
      <c r="G115" s="14"/>
      <c r="H115" s="4"/>
      <c r="I115" s="14"/>
      <c r="J115" s="4"/>
      <c r="K115" s="4"/>
    </row>
    <row r="116" spans="1:11" ht="15" thickBot="1" x14ac:dyDescent="0.35">
      <c r="A116" s="4"/>
      <c r="B116" s="15"/>
      <c r="C116" s="16"/>
      <c r="D116" s="15"/>
      <c r="E116" s="14"/>
      <c r="F116" s="14"/>
      <c r="G116" s="14"/>
      <c r="H116" s="4"/>
      <c r="I116" s="14"/>
      <c r="J116" s="4"/>
      <c r="K116" s="4"/>
    </row>
    <row r="117" spans="1:11" ht="16.2" thickTop="1" x14ac:dyDescent="0.3">
      <c r="A117" s="4"/>
      <c r="B117" s="15"/>
      <c r="C117" s="16"/>
      <c r="D117" s="79" t="str">
        <f>CONCATENATE("RESUM PRESSUPOST ",B2)</f>
        <v>RESUM PRESSUPOST PdC-02</v>
      </c>
      <c r="E117" s="78"/>
      <c r="F117" s="78"/>
      <c r="G117" s="78"/>
      <c r="H117" s="78"/>
      <c r="I117" s="77"/>
      <c r="J117" s="4"/>
      <c r="K117" s="4"/>
    </row>
    <row r="118" spans="1:11" ht="15.6" x14ac:dyDescent="0.3">
      <c r="A118" s="4"/>
      <c r="B118" s="15"/>
      <c r="C118" s="16"/>
      <c r="D118" s="73" t="str">
        <f>B6</f>
        <v>EQUIPAMENT PUNT DE CONTROL</v>
      </c>
      <c r="E118" s="72"/>
      <c r="F118" s="72"/>
      <c r="G118" s="72"/>
      <c r="H118" s="72"/>
      <c r="I118" s="76">
        <f>I45</f>
        <v>16854</v>
      </c>
      <c r="J118" s="71"/>
      <c r="K118" s="4"/>
    </row>
    <row r="119" spans="1:11" ht="15.6" x14ac:dyDescent="0.3">
      <c r="A119" s="4"/>
      <c r="B119" s="15"/>
      <c r="C119" s="16"/>
      <c r="D119" s="75" t="str">
        <f>B47</f>
        <v xml:space="preserve">OBRA CIVIL </v>
      </c>
      <c r="E119" s="69"/>
      <c r="F119" s="69"/>
      <c r="G119" s="69"/>
      <c r="H119" s="69"/>
      <c r="I119" s="74">
        <f>I72</f>
        <v>3171.5</v>
      </c>
      <c r="J119" s="71"/>
      <c r="K119" s="4"/>
    </row>
    <row r="120" spans="1:11" ht="15.6" x14ac:dyDescent="0.3">
      <c r="A120" s="4"/>
      <c r="B120" s="15"/>
      <c r="C120" s="16"/>
      <c r="D120" s="73" t="s">
        <v>186</v>
      </c>
      <c r="E120" s="72"/>
      <c r="F120" s="72"/>
      <c r="G120" s="72"/>
      <c r="H120" s="72"/>
      <c r="I120" s="76">
        <f>I87</f>
        <v>1863</v>
      </c>
      <c r="J120" s="71"/>
      <c r="K120" s="4"/>
    </row>
    <row r="121" spans="1:11" ht="15.6" x14ac:dyDescent="0.3">
      <c r="A121" s="4"/>
      <c r="B121" s="15"/>
      <c r="C121" s="16"/>
      <c r="D121" s="75" t="s">
        <v>191</v>
      </c>
      <c r="E121" s="69"/>
      <c r="F121" s="69"/>
      <c r="G121" s="69"/>
      <c r="H121" s="69"/>
      <c r="I121" s="74">
        <f>I102</f>
        <v>2924</v>
      </c>
      <c r="J121" s="71"/>
      <c r="K121" s="4"/>
    </row>
    <row r="122" spans="1:11" ht="15.6" x14ac:dyDescent="0.3">
      <c r="A122" s="4"/>
      <c r="B122" s="15"/>
      <c r="C122" s="16"/>
      <c r="D122" s="73" t="str">
        <f>B104</f>
        <v>SENYALITZACIÓ</v>
      </c>
      <c r="E122" s="72"/>
      <c r="F122" s="72"/>
      <c r="G122" s="72"/>
      <c r="H122" s="72"/>
      <c r="I122" s="64">
        <f>I111</f>
        <v>435</v>
      </c>
      <c r="J122" s="71"/>
      <c r="K122" s="4"/>
    </row>
    <row r="123" spans="1:11" ht="15.6" x14ac:dyDescent="0.3">
      <c r="A123" s="4"/>
      <c r="B123" s="15"/>
      <c r="C123" s="16"/>
      <c r="D123" s="70" t="str">
        <f>D114</f>
        <v>TOTAL PRESSUPOST EXECUCIÓ PdC-02</v>
      </c>
      <c r="E123" s="69"/>
      <c r="F123" s="69"/>
      <c r="G123" s="69"/>
      <c r="H123" s="69"/>
      <c r="I123" s="68">
        <f>SUM(I118:I122)</f>
        <v>25247.5</v>
      </c>
      <c r="J123" s="67"/>
      <c r="K123" s="4"/>
    </row>
    <row r="124" spans="1:11" ht="15.6" x14ac:dyDescent="0.3">
      <c r="A124" s="4"/>
      <c r="B124" s="15"/>
      <c r="C124" s="16"/>
      <c r="D124" s="66" t="s">
        <v>159</v>
      </c>
      <c r="E124" s="65">
        <v>0.21</v>
      </c>
      <c r="F124" s="65"/>
      <c r="G124" s="65"/>
      <c r="H124" s="65"/>
      <c r="I124" s="64">
        <f>ROUND(I123*E124,2)</f>
        <v>5301.98</v>
      </c>
      <c r="J124" s="4"/>
      <c r="K124" s="4"/>
    </row>
    <row r="125" spans="1:11" ht="16.2" thickBot="1" x14ac:dyDescent="0.35">
      <c r="A125" s="4"/>
      <c r="B125" s="15"/>
      <c r="C125" s="16"/>
      <c r="D125" s="63" t="str">
        <f>CONCATENATE(D114, "  IVA inclòs")</f>
        <v>TOTAL PRESSUPOST EXECUCIÓ PdC-02  IVA inclòs</v>
      </c>
      <c r="E125" s="62"/>
      <c r="F125" s="62"/>
      <c r="G125" s="62"/>
      <c r="H125" s="62"/>
      <c r="I125" s="61">
        <f>SUM(I123:I124)</f>
        <v>30549.48</v>
      </c>
      <c r="J125" s="4"/>
    </row>
    <row r="126" spans="1:11" ht="15" thickTop="1" x14ac:dyDescent="0.3">
      <c r="A126" s="4"/>
      <c r="B126" s="15"/>
      <c r="C126" s="16"/>
      <c r="D126" s="15"/>
      <c r="E126" s="14"/>
      <c r="F126" s="14"/>
      <c r="G126" s="14"/>
      <c r="H126" s="4"/>
      <c r="I126" s="4"/>
      <c r="J126" s="4"/>
    </row>
    <row r="127" spans="1:11" ht="15" thickBot="1" x14ac:dyDescent="0.35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x14ac:dyDescent="0.3">
      <c r="A128" s="60" t="s">
        <v>1</v>
      </c>
      <c r="B128" s="59" t="s">
        <v>158</v>
      </c>
      <c r="C128" s="58"/>
      <c r="D128" s="57"/>
      <c r="E128" s="4"/>
      <c r="F128" s="4"/>
      <c r="G128" s="4"/>
      <c r="H128" s="4"/>
      <c r="I128" s="4"/>
      <c r="J128" s="4"/>
      <c r="K128" s="4"/>
    </row>
    <row r="129" spans="1:10" ht="15" thickBot="1" x14ac:dyDescent="0.35">
      <c r="A129" s="56"/>
      <c r="B129" s="55" t="s">
        <v>0</v>
      </c>
      <c r="C129" s="54"/>
      <c r="D129" s="53"/>
      <c r="E129" s="4"/>
      <c r="F129" s="4"/>
      <c r="G129" s="4"/>
      <c r="H129" s="4"/>
      <c r="I129" s="4"/>
      <c r="J129" s="4"/>
    </row>
    <row r="130" spans="1:10" x14ac:dyDescent="0.3">
      <c r="A130" s="4"/>
      <c r="B130" s="4"/>
      <c r="C130" s="5"/>
      <c r="D130" s="4"/>
      <c r="E130" s="4"/>
      <c r="F130" s="4"/>
      <c r="G130" s="4"/>
      <c r="H130" s="4"/>
      <c r="I130" s="4"/>
      <c r="J130" s="4"/>
    </row>
  </sheetData>
  <autoFilter ref="A1:I125" xr:uid="{DED11570-28B6-44E6-B8DC-09B98000EB2F}">
    <filterColumn colId="4">
      <filters blank="1">
        <filter val="1,00"/>
        <filter val="10,00"/>
        <filter val="15,00"/>
        <filter val="150,00"/>
        <filter val="180,00"/>
        <filter val="2,00"/>
        <filter val="20,00"/>
        <filter val="21,00%"/>
        <filter val="3,00"/>
        <filter val="5,00"/>
        <filter val="8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0FDC0-263E-4336-9FF1-3E6CC258C303}">
  <sheetPr filterMode="1">
    <tabColor theme="0" tint="-0.249977111117893"/>
    <pageSetUpPr fitToPage="1"/>
  </sheetPr>
  <dimension ref="A1:AA130"/>
  <sheetViews>
    <sheetView view="pageBreakPreview" zoomScaleNormal="100" zoomScaleSheetLayoutView="100" workbookViewId="0">
      <selection activeCell="H8" sqref="H8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Generals'!F5</f>
        <v>PdC-03</v>
      </c>
      <c r="C2" s="5"/>
      <c r="D2" s="51" t="str">
        <f>'[1]RESUM PPOST GRAL'!L10</f>
        <v>C/ Pare Sallares – Rda. Ponent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Generals'!F7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Generals'!F8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Generals'!F9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Generals'!F10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Generals'!F11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Generals'!F12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hidden="1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Generals'!F13</f>
        <v>0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0</v>
      </c>
      <c r="J13" s="37"/>
      <c r="K13" s="37"/>
    </row>
    <row r="14" spans="1:27" ht="72" hidden="1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Generals'!F14</f>
        <v>0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0</v>
      </c>
      <c r="J14" s="37"/>
      <c r="K14" s="37"/>
    </row>
    <row r="15" spans="1:27" ht="72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Generals'!F15</f>
        <v>1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3925</v>
      </c>
      <c r="J15" s="37"/>
      <c r="K15" s="37"/>
    </row>
    <row r="16" spans="1:27" ht="72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Generals'!F16</f>
        <v>1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110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Generals'!F17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Generals'!F18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Generals'!F19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Generals'!F20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Generals'!F21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Generals'!F22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Generals'!F23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Generals'!F24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Generals'!F25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Generals'!F26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Generals'!F27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Generals'!F28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Generals'!F29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Generals'!F30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Generals'!F31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Generals'!F32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Generals'!F33</f>
        <v>1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85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Generals'!F34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Generals'!F35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Generals'!F36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Generals'!F37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Generals'!F38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Generals'!F39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Generals'!F40</f>
        <v>1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120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Generals'!F41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Generals'!F42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Generals'!F43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Generals'!F44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16854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Generals'!F46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Generals'!F47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Generals'!F48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Generals'!F49</f>
        <v>2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300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Generals'!F50</f>
        <v>2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80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Generals'!F51</f>
        <v>2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160</v>
      </c>
      <c r="J53" s="4"/>
      <c r="K53" s="4"/>
    </row>
    <row r="54" spans="1:13" s="35" customFormat="1" ht="43.2" hidden="1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Generals'!F52</f>
        <v>0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0</v>
      </c>
      <c r="J54" s="4"/>
      <c r="K54" s="4"/>
      <c r="M54" s="1"/>
    </row>
    <row r="55" spans="1:13" ht="28.8" hidden="1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Generals'!F53</f>
        <v>0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0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Generals'!F54</f>
        <v>20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30</v>
      </c>
      <c r="J56" s="4"/>
      <c r="K56" s="4"/>
      <c r="L56" s="35"/>
    </row>
    <row r="57" spans="1:13" ht="100.8" hidden="1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Generals'!F55</f>
        <v>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Generals'!F56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Generals'!F57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Generals'!F58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hidden="1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Generals'!F59</f>
        <v>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0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Generals'!F60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Generals'!F61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Generals'!F62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Generals'!F63</f>
        <v>1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155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Generals'!F64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Generals'!F65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Generals'!F66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Generals'!F67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Generals'!F68</f>
        <v>10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30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Generals'!F69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1185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Generals'!F71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Generals'!F72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Generals'!F73</f>
        <v>30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33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Generals'!F74</f>
        <v>30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27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Generals'!F75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Generals'!F76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Generals'!F77</f>
        <v>20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57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Generals'!F78</f>
        <v>20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18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Generals'!F79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Generals'!F80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Generals'!F81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Generals'!F82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1283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Generals'!F86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1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Generals'!F87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Generals'!F88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Generals'!F89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Generals'!F90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Generals'!F91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Generals'!F92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Generals'!F93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Generals'!F94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Generals'!F95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Generals'!F96</f>
        <v>30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69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Generals'!F97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ht="43.2" x14ac:dyDescent="0.3">
      <c r="A101" s="4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Generals'!F98</f>
        <v>2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si="4"/>
        <v>650</v>
      </c>
      <c r="J101" s="4"/>
      <c r="K101" s="4"/>
    </row>
    <row r="102" spans="1:13" x14ac:dyDescent="0.3">
      <c r="A102" s="4"/>
      <c r="B102" s="87"/>
      <c r="C102" s="86"/>
      <c r="D102" s="85" t="s">
        <v>325</v>
      </c>
      <c r="E102" s="84"/>
      <c r="F102" s="84"/>
      <c r="G102" s="84"/>
      <c r="H102" s="84"/>
      <c r="I102" s="83">
        <f>SUM(I89:I101)</f>
        <v>719</v>
      </c>
      <c r="J102" s="4"/>
      <c r="K102" s="4"/>
    </row>
    <row r="103" spans="1:13" x14ac:dyDescent="0.3">
      <c r="A103" s="4"/>
      <c r="B103" s="37"/>
      <c r="C103" s="92"/>
      <c r="D103" s="93"/>
      <c r="E103" s="37"/>
      <c r="F103" s="37"/>
      <c r="G103" s="37"/>
      <c r="H103" s="37"/>
      <c r="I103" s="94"/>
      <c r="J103" s="4"/>
      <c r="K103" s="37"/>
    </row>
    <row r="104" spans="1:13" s="35" customFormat="1" x14ac:dyDescent="0.3">
      <c r="A104" s="37"/>
      <c r="B104" s="23" t="s">
        <v>41</v>
      </c>
      <c r="C104" s="38"/>
      <c r="D104" s="39"/>
      <c r="E104" s="38"/>
      <c r="F104" s="38"/>
      <c r="G104" s="38"/>
      <c r="H104" s="38"/>
      <c r="I104" s="38"/>
      <c r="J104" s="37"/>
      <c r="K104" s="4"/>
      <c r="L104" s="1"/>
      <c r="M104" s="1"/>
    </row>
    <row r="105" spans="1:13" s="35" customFormat="1" ht="57.6" x14ac:dyDescent="0.3">
      <c r="A105" s="37"/>
      <c r="B105" s="33" t="str">
        <f>'Preus Unitaris'!B105</f>
        <v>S-001</v>
      </c>
      <c r="C105" s="33" t="str">
        <f>VLOOKUP(B105,'Preus Unitaris'!$B$2:$G$1058,2,FALSE)</f>
        <v>UT</v>
      </c>
      <c r="D105" s="34" t="str">
        <f>VLOOKUP(B105,'Preus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5" s="31">
        <f>'Amidaments Generals'!F101</f>
        <v>1</v>
      </c>
      <c r="F105" s="34">
        <f>VLOOKUP(B105,'Preus Unitaris'!$B$2:$G$1058,4,FALSE)</f>
        <v>63.024999999999999</v>
      </c>
      <c r="G105" s="34">
        <f>VLOOKUP(B105,'Preus Unitaris'!$B$2:$G$1058,5,FALSE)</f>
        <v>11.97</v>
      </c>
      <c r="H105" s="34">
        <f>VLOOKUP(B105,'Preus Unitaris'!$B$2:$G$1058,6,FALSE)</f>
        <v>75</v>
      </c>
      <c r="I105" s="31">
        <f t="shared" ref="I105:I110" si="5">ROUND(E105*H105,2)</f>
        <v>75</v>
      </c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Unitaris'!B106</f>
        <v>S-002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6" s="31">
        <f>'Amidaments Generals'!F102</f>
        <v>3</v>
      </c>
      <c r="F106" s="34">
        <f>VLOOKUP(B106,'Preus Unitaris'!$B$2:$G$1058,4,FALSE)</f>
        <v>100.84</v>
      </c>
      <c r="G106" s="34">
        <f>VLOOKUP(B106,'Preus Unitaris'!$B$2:$G$1058,5,FALSE)</f>
        <v>19.16</v>
      </c>
      <c r="H106" s="34">
        <f>VLOOKUP(B106,'Preus Unitaris'!$B$2:$G$1058,6,FALSE)</f>
        <v>120</v>
      </c>
      <c r="I106" s="31">
        <f t="shared" si="5"/>
        <v>360</v>
      </c>
      <c r="J106" s="37"/>
      <c r="K106" s="4"/>
      <c r="L106" s="1"/>
      <c r="M106" s="1"/>
    </row>
    <row r="107" spans="1:13" s="35" customFormat="1" ht="28.8" x14ac:dyDescent="0.3">
      <c r="A107" s="37"/>
      <c r="B107" s="33" t="str">
        <f>'Preus Unitaris'!B107</f>
        <v>S-003</v>
      </c>
      <c r="C107" s="33" t="str">
        <f>VLOOKUP(B107,'Preus Unitaris'!$B$2:$G$1058,2,FALSE)</f>
        <v>UT</v>
      </c>
      <c r="D107" s="34" t="str">
        <f>VLOOKUP(B107,'Preus Unitaris'!$B$2:$G$1058,3,FALSE)</f>
        <v>INSTAL·LACIÓ DE SENYAL VERTICAL. INCLÒS ELEMENTS DE SUSTENTACIÓ I FIXACIÓ.</v>
      </c>
      <c r="E107" s="31">
        <f>'Amidaments Generals'!F103</f>
        <v>4</v>
      </c>
      <c r="F107" s="34">
        <f>VLOOKUP(B107,'Preus Unitaris'!$B$2:$G$1058,4,FALSE)</f>
        <v>33.613</v>
      </c>
      <c r="G107" s="34">
        <f>VLOOKUP(B107,'Preus Unitaris'!$B$2:$G$1058,5,FALSE)</f>
        <v>6.39</v>
      </c>
      <c r="H107" s="34">
        <f>VLOOKUP(B107,'Preus Unitaris'!$B$2:$G$1058,6,FALSE)</f>
        <v>40</v>
      </c>
      <c r="I107" s="31">
        <f t="shared" si="5"/>
        <v>160</v>
      </c>
      <c r="J107" s="37"/>
      <c r="K107" s="4"/>
      <c r="L107" s="1"/>
      <c r="M107" s="1"/>
    </row>
    <row r="108" spans="1:13" s="35" customFormat="1" ht="28.8" hidden="1" x14ac:dyDescent="0.3">
      <c r="A108" s="37"/>
      <c r="B108" s="33" t="str">
        <f>'Preus Unitaris'!B108</f>
        <v>S-004</v>
      </c>
      <c r="C108" s="33" t="str">
        <f>VLOOKUP(B108,'Preus Unitaris'!$B$2:$G$1058,2,FALSE)</f>
        <v>UT</v>
      </c>
      <c r="D108" s="34" t="str">
        <f>VLOOKUP(B108,'Preus Unitaris'!$B$2:$G$1058,3,FALSE)</f>
        <v>SUBMINISTRAMENT DE PAL METÀL·LIC PER SUPORTACIÓ DE SENYALITZACIÓ VERTICAL, SEGONS NORMATIVA AJUNTAMENT.</v>
      </c>
      <c r="E108" s="31">
        <f>'Amidaments Generals'!F104</f>
        <v>0</v>
      </c>
      <c r="F108" s="34">
        <f>VLOOKUP(B108,'Preus Unitaris'!$B$2:$G$1058,4,FALSE)</f>
        <v>44.118000000000002</v>
      </c>
      <c r="G108" s="34">
        <f>VLOOKUP(B108,'Preus Unitaris'!$B$2:$G$1058,5,FALSE)</f>
        <v>8.3800000000000008</v>
      </c>
      <c r="H108" s="34">
        <f>VLOOKUP(B108,'Preus Unitaris'!$B$2:$G$1058,6,FALSE)</f>
        <v>52.5</v>
      </c>
      <c r="I108" s="31">
        <f t="shared" si="5"/>
        <v>0</v>
      </c>
      <c r="J108" s="37"/>
      <c r="K108" s="4"/>
      <c r="L108" s="1"/>
      <c r="M108" s="1"/>
    </row>
    <row r="109" spans="1:13" s="35" customFormat="1" ht="43.2" hidden="1" x14ac:dyDescent="0.3">
      <c r="A109" s="37"/>
      <c r="B109" s="33" t="str">
        <f>'Preus Unitaris'!B109</f>
        <v>S-005</v>
      </c>
      <c r="C109" s="33" t="str">
        <f>VLOOKUP(B109,'Preus Unitaris'!$B$2:$G$1058,2,FALSE)</f>
        <v>UT</v>
      </c>
      <c r="D109" s="34" t="str">
        <f>VLOOKUP(B109,'Preus Unitaris'!$B$2:$G$1058,3,FALSE)</f>
        <v>INSTAL·LACIÓ DE PAL METÀL·LIC PER SUPORTACIÓ DE SENYALITZACIÓ VERTICAL, SEGONS NORMATIVA AJUNTAMENT, INCLOSOS TREBALLS D'OBRA CIVIL NECESSARIS.</v>
      </c>
      <c r="E109" s="31">
        <f>'Amidaments Generals'!F105</f>
        <v>0</v>
      </c>
      <c r="F109" s="34">
        <f>VLOOKUP(B109,'Preus Unitaris'!$B$2:$G$1058,4,FALSE)</f>
        <v>39.130000000000003</v>
      </c>
      <c r="G109" s="34">
        <f>VLOOKUP(B109,'Preus Unitaris'!$B$2:$G$1058,5,FALSE)</f>
        <v>7.43</v>
      </c>
      <c r="H109" s="34">
        <f>VLOOKUP(B109,'Preus Unitaris'!$B$2:$G$1058,6,FALSE)</f>
        <v>46.564999999999998</v>
      </c>
      <c r="I109" s="31">
        <f t="shared" si="5"/>
        <v>0</v>
      </c>
      <c r="J109" s="37"/>
      <c r="K109" s="4"/>
      <c r="L109" s="1"/>
      <c r="M109" s="1"/>
    </row>
    <row r="110" spans="1:13" s="35" customFormat="1" ht="28.8" hidden="1" x14ac:dyDescent="0.3">
      <c r="A110" s="37"/>
      <c r="B110" s="33" t="str">
        <f>'Preus Unitaris'!B110</f>
        <v>S-006</v>
      </c>
      <c r="C110" s="33" t="str">
        <f>VLOOKUP(B110,'Preus Unitaris'!$B$2:$G$1058,2,FALSE)</f>
        <v>UT</v>
      </c>
      <c r="D110" s="34" t="str">
        <f>VLOOKUP(B110,'Preus Unitaris'!$B$2:$G$1058,3,FALSE)</f>
        <v>SUBMINISTRAMENT I INSTAL·LACIÓ DE FITÓ FLEXIBLE DE SENYALITZACIÓ.</v>
      </c>
      <c r="E110" s="31">
        <f>'Amidaments Generals'!F106</f>
        <v>0</v>
      </c>
      <c r="F110" s="34">
        <f>VLOOKUP(B110,'Preus Unitaris'!$B$2:$G$1058,4,FALSE)</f>
        <v>50.42</v>
      </c>
      <c r="G110" s="34">
        <f>VLOOKUP(B110,'Preus Unitaris'!$B$2:$G$1058,5,FALSE)</f>
        <v>9.58</v>
      </c>
      <c r="H110" s="34">
        <f>VLOOKUP(B110,'Preus Unitaris'!$B$2:$G$1058,6,FALSE)</f>
        <v>60</v>
      </c>
      <c r="I110" s="31">
        <f t="shared" si="5"/>
        <v>0</v>
      </c>
      <c r="J110" s="37"/>
      <c r="K110" s="4"/>
      <c r="L110" s="1"/>
      <c r="M110" s="1"/>
    </row>
    <row r="111" spans="1:13" x14ac:dyDescent="0.3">
      <c r="A111" s="4"/>
      <c r="B111" s="87"/>
      <c r="C111" s="86"/>
      <c r="D111" s="85" t="s">
        <v>160</v>
      </c>
      <c r="E111" s="84"/>
      <c r="F111" s="84"/>
      <c r="G111" s="84"/>
      <c r="H111" s="84"/>
      <c r="I111" s="83">
        <f>SUM(I105:I110)</f>
        <v>595</v>
      </c>
      <c r="J111" s="4"/>
      <c r="K111" s="4"/>
    </row>
    <row r="112" spans="1:13" x14ac:dyDescent="0.3">
      <c r="A112" s="4"/>
      <c r="B112" s="4"/>
      <c r="C112" s="5"/>
      <c r="D112" s="4"/>
      <c r="E112" s="4"/>
      <c r="F112" s="4"/>
      <c r="G112" s="4"/>
      <c r="H112" s="4"/>
      <c r="I112" s="4"/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ht="15.6" x14ac:dyDescent="0.3">
      <c r="A114" s="4"/>
      <c r="B114" s="15"/>
      <c r="C114" s="16"/>
      <c r="D114" s="82" t="str">
        <f>CONCATENATE("TOTAL PRESSUPOST EXECUCIÓ ",B2)</f>
        <v>TOTAL PRESSUPOST EXECUCIÓ PdC-03</v>
      </c>
      <c r="E114" s="81"/>
      <c r="F114" s="81"/>
      <c r="G114" s="81"/>
      <c r="H114" s="81"/>
      <c r="I114" s="80">
        <f>SUM(I6:I111)/2</f>
        <v>20636</v>
      </c>
      <c r="J114" s="4"/>
      <c r="K114" s="4"/>
    </row>
    <row r="115" spans="1:11" x14ac:dyDescent="0.3">
      <c r="A115" s="4"/>
      <c r="B115" s="15"/>
      <c r="C115" s="16"/>
      <c r="E115" s="14"/>
      <c r="F115" s="14"/>
      <c r="G115" s="14"/>
      <c r="H115" s="4"/>
      <c r="I115" s="14"/>
      <c r="J115" s="4"/>
      <c r="K115" s="4"/>
    </row>
    <row r="116" spans="1:11" ht="15" thickBot="1" x14ac:dyDescent="0.35">
      <c r="A116" s="4"/>
      <c r="B116" s="15"/>
      <c r="C116" s="16"/>
      <c r="D116" s="15"/>
      <c r="E116" s="14"/>
      <c r="F116" s="14"/>
      <c r="G116" s="14"/>
      <c r="H116" s="4"/>
      <c r="I116" s="14"/>
      <c r="J116" s="4"/>
      <c r="K116" s="4"/>
    </row>
    <row r="117" spans="1:11" ht="16.2" thickTop="1" x14ac:dyDescent="0.3">
      <c r="A117" s="4"/>
      <c r="B117" s="15"/>
      <c r="C117" s="16"/>
      <c r="D117" s="79" t="str">
        <f>CONCATENATE("RESUM PRESSUPOST ",B2)</f>
        <v>RESUM PRESSUPOST PdC-03</v>
      </c>
      <c r="E117" s="78"/>
      <c r="F117" s="78"/>
      <c r="G117" s="78"/>
      <c r="H117" s="78"/>
      <c r="I117" s="77"/>
      <c r="J117" s="4"/>
      <c r="K117" s="4"/>
    </row>
    <row r="118" spans="1:11" ht="15.6" x14ac:dyDescent="0.3">
      <c r="A118" s="4"/>
      <c r="B118" s="15"/>
      <c r="C118" s="16"/>
      <c r="D118" s="73" t="str">
        <f>B6</f>
        <v>EQUIPAMENT PUNT DE CONTROL</v>
      </c>
      <c r="E118" s="72"/>
      <c r="F118" s="72"/>
      <c r="G118" s="72"/>
      <c r="H118" s="72"/>
      <c r="I118" s="76">
        <f>I45</f>
        <v>16854</v>
      </c>
      <c r="J118" s="71"/>
      <c r="K118" s="4"/>
    </row>
    <row r="119" spans="1:11" ht="15.6" x14ac:dyDescent="0.3">
      <c r="A119" s="4"/>
      <c r="B119" s="15"/>
      <c r="C119" s="16"/>
      <c r="D119" s="75" t="str">
        <f>B47</f>
        <v xml:space="preserve">OBRA CIVIL </v>
      </c>
      <c r="E119" s="69"/>
      <c r="F119" s="69"/>
      <c r="G119" s="69"/>
      <c r="H119" s="69"/>
      <c r="I119" s="74">
        <f>I72</f>
        <v>1185</v>
      </c>
      <c r="J119" s="71"/>
      <c r="K119" s="4"/>
    </row>
    <row r="120" spans="1:11" ht="15.6" x14ac:dyDescent="0.3">
      <c r="A120" s="4"/>
      <c r="B120" s="15"/>
      <c r="C120" s="16"/>
      <c r="D120" s="73" t="s">
        <v>186</v>
      </c>
      <c r="E120" s="72"/>
      <c r="F120" s="72"/>
      <c r="G120" s="72"/>
      <c r="H120" s="72"/>
      <c r="I120" s="76">
        <f>I87</f>
        <v>1283</v>
      </c>
      <c r="J120" s="71"/>
      <c r="K120" s="4"/>
    </row>
    <row r="121" spans="1:11" ht="15.6" x14ac:dyDescent="0.3">
      <c r="A121" s="4"/>
      <c r="B121" s="15"/>
      <c r="C121" s="16"/>
      <c r="D121" s="75" t="s">
        <v>191</v>
      </c>
      <c r="E121" s="69"/>
      <c r="F121" s="69"/>
      <c r="G121" s="69"/>
      <c r="H121" s="69"/>
      <c r="I121" s="74">
        <f>I102</f>
        <v>719</v>
      </c>
      <c r="J121" s="71"/>
      <c r="K121" s="4"/>
    </row>
    <row r="122" spans="1:11" ht="15.6" x14ac:dyDescent="0.3">
      <c r="A122" s="4"/>
      <c r="B122" s="15"/>
      <c r="C122" s="16"/>
      <c r="D122" s="73" t="str">
        <f>B104</f>
        <v>SENYALITZACIÓ</v>
      </c>
      <c r="E122" s="72"/>
      <c r="F122" s="72"/>
      <c r="G122" s="72"/>
      <c r="H122" s="72"/>
      <c r="I122" s="64">
        <f>I111</f>
        <v>595</v>
      </c>
      <c r="J122" s="71"/>
      <c r="K122" s="4"/>
    </row>
    <row r="123" spans="1:11" ht="15.6" x14ac:dyDescent="0.3">
      <c r="A123" s="4"/>
      <c r="B123" s="15"/>
      <c r="C123" s="16"/>
      <c r="D123" s="70" t="str">
        <f>D114</f>
        <v>TOTAL PRESSUPOST EXECUCIÓ PdC-03</v>
      </c>
      <c r="E123" s="69"/>
      <c r="F123" s="69"/>
      <c r="G123" s="69"/>
      <c r="H123" s="69"/>
      <c r="I123" s="68">
        <f>SUM(I118:I122)</f>
        <v>20636</v>
      </c>
      <c r="J123" s="67"/>
      <c r="K123" s="4"/>
    </row>
    <row r="124" spans="1:11" ht="15.6" x14ac:dyDescent="0.3">
      <c r="A124" s="4"/>
      <c r="B124" s="15"/>
      <c r="C124" s="16"/>
      <c r="D124" s="66" t="s">
        <v>159</v>
      </c>
      <c r="E124" s="65">
        <v>0.21</v>
      </c>
      <c r="F124" s="65"/>
      <c r="G124" s="65"/>
      <c r="H124" s="65"/>
      <c r="I124" s="64">
        <f>ROUND(I123*E124,2)</f>
        <v>4333.5600000000004</v>
      </c>
      <c r="J124" s="4"/>
      <c r="K124" s="4"/>
    </row>
    <row r="125" spans="1:11" ht="16.2" thickBot="1" x14ac:dyDescent="0.35">
      <c r="A125" s="4"/>
      <c r="B125" s="15"/>
      <c r="C125" s="16"/>
      <c r="D125" s="63" t="str">
        <f>CONCATENATE(D114, "  IVA inclòs")</f>
        <v>TOTAL PRESSUPOST EXECUCIÓ PdC-03  IVA inclòs</v>
      </c>
      <c r="E125" s="62"/>
      <c r="F125" s="62"/>
      <c r="G125" s="62"/>
      <c r="H125" s="62"/>
      <c r="I125" s="61">
        <f>SUM(I123:I124)</f>
        <v>24969.56</v>
      </c>
      <c r="J125" s="4"/>
    </row>
    <row r="126" spans="1:11" ht="15" thickTop="1" x14ac:dyDescent="0.3">
      <c r="A126" s="4"/>
      <c r="B126" s="15"/>
      <c r="C126" s="16"/>
      <c r="D126" s="15"/>
      <c r="E126" s="14"/>
      <c r="F126" s="14"/>
      <c r="G126" s="14"/>
      <c r="H126" s="4"/>
      <c r="I126" s="4"/>
      <c r="J126" s="4"/>
    </row>
    <row r="127" spans="1:11" ht="15" thickBot="1" x14ac:dyDescent="0.35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x14ac:dyDescent="0.3">
      <c r="A128" s="60" t="s">
        <v>1</v>
      </c>
      <c r="B128" s="59" t="s">
        <v>158</v>
      </c>
      <c r="C128" s="58"/>
      <c r="D128" s="57"/>
      <c r="E128" s="4"/>
      <c r="F128" s="4"/>
      <c r="G128" s="4"/>
      <c r="H128" s="4"/>
      <c r="I128" s="4"/>
      <c r="J128" s="4"/>
      <c r="K128" s="4"/>
    </row>
    <row r="129" spans="1:10" ht="15" thickBot="1" x14ac:dyDescent="0.35">
      <c r="A129" s="56"/>
      <c r="B129" s="55" t="s">
        <v>0</v>
      </c>
      <c r="C129" s="54"/>
      <c r="D129" s="53"/>
      <c r="E129" s="4"/>
      <c r="F129" s="4"/>
      <c r="G129" s="4"/>
      <c r="H129" s="4"/>
      <c r="I129" s="4"/>
      <c r="J129" s="4"/>
    </row>
    <row r="130" spans="1:10" x14ac:dyDescent="0.3">
      <c r="A130" s="4"/>
      <c r="B130" s="4"/>
      <c r="C130" s="5"/>
      <c r="D130" s="4"/>
      <c r="E130" s="4"/>
      <c r="F130" s="4"/>
      <c r="G130" s="4"/>
      <c r="H130" s="4"/>
      <c r="I130" s="4"/>
      <c r="J130" s="4"/>
    </row>
  </sheetData>
  <autoFilter ref="A1:I125" xr:uid="{DED11570-28B6-44E6-B8DC-09B98000EB2F}">
    <filterColumn colId="4">
      <filters blank="1">
        <filter val="1,00"/>
        <filter val="10,00"/>
        <filter val="2,00"/>
        <filter val="20,00"/>
        <filter val="21,00%"/>
        <filter val="3,00"/>
        <filter val="30,00"/>
        <filter val="4,00"/>
        <filter val="5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31D5F-A0C3-4028-8E0D-790CF1B9F0FC}">
  <sheetPr filterMode="1">
    <tabColor theme="0" tint="-0.249977111117893"/>
    <pageSetUpPr fitToPage="1"/>
  </sheetPr>
  <dimension ref="A1:AA130"/>
  <sheetViews>
    <sheetView view="pageBreakPreview" zoomScaleNormal="100" zoomScaleSheetLayoutView="100" workbookViewId="0">
      <selection activeCell="J1" sqref="J1:J1048576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Generals'!G5</f>
        <v>PdC-04</v>
      </c>
      <c r="C2" s="5"/>
      <c r="D2" s="51" t="str">
        <f>'[1]RESUM PPOST GRAL'!L11</f>
        <v>C/ Garcilaso – Rda. Ponent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Generals'!G7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Generals'!G8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Generals'!G9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Generals'!G10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Generals'!G11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Generals'!G12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hidden="1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Generals'!G13</f>
        <v>0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0</v>
      </c>
      <c r="J13" s="37"/>
      <c r="K13" s="37"/>
    </row>
    <row r="14" spans="1:27" ht="72" hidden="1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Generals'!G14</f>
        <v>0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0</v>
      </c>
      <c r="J14" s="37"/>
      <c r="K14" s="37"/>
    </row>
    <row r="15" spans="1:27" ht="72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Generals'!G15</f>
        <v>1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3925</v>
      </c>
      <c r="J15" s="37"/>
      <c r="K15" s="37"/>
    </row>
    <row r="16" spans="1:27" ht="72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Generals'!G16</f>
        <v>1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110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Generals'!G17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Generals'!G18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Generals'!G19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Generals'!G20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Generals'!G21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Generals'!G22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Generals'!G23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Generals'!G24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Generals'!G25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Generals'!G26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Generals'!G27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Generals'!G28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Generals'!G29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Generals'!G30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Generals'!G31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Generals'!G32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Generals'!G33</f>
        <v>1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85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Generals'!G34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Generals'!G35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Generals'!G36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Generals'!G37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Generals'!G38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Generals'!G39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Generals'!G40</f>
        <v>1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120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Generals'!G41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Generals'!G42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Generals'!G43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Generals'!G44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16854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Generals'!G46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Generals'!G47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Generals'!G48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Generals'!G49</f>
        <v>2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300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Generals'!G50</f>
        <v>2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80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Generals'!G51</f>
        <v>2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160</v>
      </c>
      <c r="J53" s="4"/>
      <c r="K53" s="4"/>
    </row>
    <row r="54" spans="1:13" s="35" customFormat="1" ht="43.2" hidden="1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Generals'!G52</f>
        <v>0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0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Generals'!G53</f>
        <v>2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370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Generals'!G54</f>
        <v>20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30</v>
      </c>
      <c r="J56" s="4"/>
      <c r="K56" s="4"/>
      <c r="L56" s="35"/>
    </row>
    <row r="57" spans="1:13" ht="100.8" hidden="1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Generals'!G55</f>
        <v>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Generals'!G56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Generals'!G57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Generals'!G58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hidden="1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Generals'!G59</f>
        <v>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0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Generals'!G60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Generals'!G61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Generals'!G62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Generals'!G63</f>
        <v>1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155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Generals'!G64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Generals'!G65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Generals'!G66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Generals'!G67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Generals'!G68</f>
        <v>10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30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Generals'!G69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1555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Generals'!G71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Generals'!G72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Generals'!G73</f>
        <v>15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16.5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Generals'!G74</f>
        <v>15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13.5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Generals'!G75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Generals'!G76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Generals'!G77</f>
        <v>20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57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Generals'!G78</f>
        <v>20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18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Generals'!G79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Generals'!G80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Generals'!G81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Generals'!G82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1253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Generals'!G86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1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Generals'!G87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Generals'!G88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Generals'!G89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Generals'!G90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Generals'!G91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Generals'!G92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Generals'!G93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Generals'!G94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Generals'!G95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Generals'!G96</f>
        <v>30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69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Generals'!G97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ht="43.2" x14ac:dyDescent="0.3">
      <c r="A101" s="4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Generals'!G98</f>
        <v>2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si="4"/>
        <v>650</v>
      </c>
      <c r="J101" s="4"/>
      <c r="K101" s="4"/>
    </row>
    <row r="102" spans="1:13" x14ac:dyDescent="0.3">
      <c r="A102" s="4"/>
      <c r="B102" s="87"/>
      <c r="C102" s="86"/>
      <c r="D102" s="85" t="s">
        <v>325</v>
      </c>
      <c r="E102" s="84"/>
      <c r="F102" s="84"/>
      <c r="G102" s="84"/>
      <c r="H102" s="84"/>
      <c r="I102" s="83">
        <f>SUM(I89:I101)</f>
        <v>719</v>
      </c>
      <c r="J102" s="4"/>
      <c r="K102" s="4"/>
    </row>
    <row r="103" spans="1:13" x14ac:dyDescent="0.3">
      <c r="A103" s="4"/>
      <c r="B103" s="37"/>
      <c r="C103" s="92"/>
      <c r="D103" s="93"/>
      <c r="E103" s="37"/>
      <c r="F103" s="37"/>
      <c r="G103" s="37"/>
      <c r="H103" s="37"/>
      <c r="I103" s="94"/>
      <c r="J103" s="4"/>
      <c r="K103" s="37"/>
    </row>
    <row r="104" spans="1:13" s="35" customFormat="1" x14ac:dyDescent="0.3">
      <c r="A104" s="37"/>
      <c r="B104" s="23" t="s">
        <v>41</v>
      </c>
      <c r="C104" s="38"/>
      <c r="D104" s="39"/>
      <c r="E104" s="38"/>
      <c r="F104" s="38"/>
      <c r="G104" s="38"/>
      <c r="H104" s="38"/>
      <c r="I104" s="38"/>
      <c r="J104" s="37"/>
      <c r="K104" s="4"/>
      <c r="L104" s="1"/>
      <c r="M104" s="1"/>
    </row>
    <row r="105" spans="1:13" s="35" customFormat="1" ht="57.6" x14ac:dyDescent="0.3">
      <c r="A105" s="37"/>
      <c r="B105" s="33" t="str">
        <f>'Preus Unitaris'!B105</f>
        <v>S-001</v>
      </c>
      <c r="C105" s="33" t="str">
        <f>VLOOKUP(B105,'Preus Unitaris'!$B$2:$G$1058,2,FALSE)</f>
        <v>UT</v>
      </c>
      <c r="D105" s="34" t="str">
        <f>VLOOKUP(B105,'Preus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5" s="31">
        <f>'Amidaments Generals'!G101</f>
        <v>1</v>
      </c>
      <c r="F105" s="34">
        <f>VLOOKUP(B105,'Preus Unitaris'!$B$2:$G$1058,4,FALSE)</f>
        <v>63.024999999999999</v>
      </c>
      <c r="G105" s="34">
        <f>VLOOKUP(B105,'Preus Unitaris'!$B$2:$G$1058,5,FALSE)</f>
        <v>11.97</v>
      </c>
      <c r="H105" s="34">
        <f>VLOOKUP(B105,'Preus Unitaris'!$B$2:$G$1058,6,FALSE)</f>
        <v>75</v>
      </c>
      <c r="I105" s="31">
        <f t="shared" ref="I105:I110" si="5">ROUND(E105*H105,2)</f>
        <v>75</v>
      </c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Unitaris'!B106</f>
        <v>S-002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6" s="31">
        <f>'Amidaments Generals'!G102</f>
        <v>3</v>
      </c>
      <c r="F106" s="34">
        <f>VLOOKUP(B106,'Preus Unitaris'!$B$2:$G$1058,4,FALSE)</f>
        <v>100.84</v>
      </c>
      <c r="G106" s="34">
        <f>VLOOKUP(B106,'Preus Unitaris'!$B$2:$G$1058,5,FALSE)</f>
        <v>19.16</v>
      </c>
      <c r="H106" s="34">
        <f>VLOOKUP(B106,'Preus Unitaris'!$B$2:$G$1058,6,FALSE)</f>
        <v>120</v>
      </c>
      <c r="I106" s="31">
        <f t="shared" si="5"/>
        <v>360</v>
      </c>
      <c r="J106" s="37"/>
      <c r="K106" s="4"/>
      <c r="L106" s="1"/>
      <c r="M106" s="1"/>
    </row>
    <row r="107" spans="1:13" s="35" customFormat="1" ht="28.8" x14ac:dyDescent="0.3">
      <c r="A107" s="37"/>
      <c r="B107" s="33" t="str">
        <f>'Preus Unitaris'!B107</f>
        <v>S-003</v>
      </c>
      <c r="C107" s="33" t="str">
        <f>VLOOKUP(B107,'Preus Unitaris'!$B$2:$G$1058,2,FALSE)</f>
        <v>UT</v>
      </c>
      <c r="D107" s="34" t="str">
        <f>VLOOKUP(B107,'Preus Unitaris'!$B$2:$G$1058,3,FALSE)</f>
        <v>INSTAL·LACIÓ DE SENYAL VERTICAL. INCLÒS ELEMENTS DE SUSTENTACIÓ I FIXACIÓ.</v>
      </c>
      <c r="E107" s="31">
        <f>'Amidaments Generals'!G103</f>
        <v>4</v>
      </c>
      <c r="F107" s="34">
        <f>VLOOKUP(B107,'Preus Unitaris'!$B$2:$G$1058,4,FALSE)</f>
        <v>33.613</v>
      </c>
      <c r="G107" s="34">
        <f>VLOOKUP(B107,'Preus Unitaris'!$B$2:$G$1058,5,FALSE)</f>
        <v>6.39</v>
      </c>
      <c r="H107" s="34">
        <f>VLOOKUP(B107,'Preus Unitaris'!$B$2:$G$1058,6,FALSE)</f>
        <v>40</v>
      </c>
      <c r="I107" s="31">
        <f t="shared" si="5"/>
        <v>160</v>
      </c>
      <c r="J107" s="37"/>
      <c r="K107" s="4"/>
      <c r="L107" s="1"/>
      <c r="M107" s="1"/>
    </row>
    <row r="108" spans="1:13" s="35" customFormat="1" ht="28.8" hidden="1" x14ac:dyDescent="0.3">
      <c r="A108" s="37"/>
      <c r="B108" s="33" t="str">
        <f>'Preus Unitaris'!B108</f>
        <v>S-004</v>
      </c>
      <c r="C108" s="33" t="str">
        <f>VLOOKUP(B108,'Preus Unitaris'!$B$2:$G$1058,2,FALSE)</f>
        <v>UT</v>
      </c>
      <c r="D108" s="34" t="str">
        <f>VLOOKUP(B108,'Preus Unitaris'!$B$2:$G$1058,3,FALSE)</f>
        <v>SUBMINISTRAMENT DE PAL METÀL·LIC PER SUPORTACIÓ DE SENYALITZACIÓ VERTICAL, SEGONS NORMATIVA AJUNTAMENT.</v>
      </c>
      <c r="E108" s="31">
        <f>'Amidaments Generals'!G104</f>
        <v>0</v>
      </c>
      <c r="F108" s="34">
        <f>VLOOKUP(B108,'Preus Unitaris'!$B$2:$G$1058,4,FALSE)</f>
        <v>44.118000000000002</v>
      </c>
      <c r="G108" s="34">
        <f>VLOOKUP(B108,'Preus Unitaris'!$B$2:$G$1058,5,FALSE)</f>
        <v>8.3800000000000008</v>
      </c>
      <c r="H108" s="34">
        <f>VLOOKUP(B108,'Preus Unitaris'!$B$2:$G$1058,6,FALSE)</f>
        <v>52.5</v>
      </c>
      <c r="I108" s="31">
        <f t="shared" si="5"/>
        <v>0</v>
      </c>
      <c r="J108" s="37"/>
      <c r="K108" s="4"/>
      <c r="L108" s="1"/>
      <c r="M108" s="1"/>
    </row>
    <row r="109" spans="1:13" s="35" customFormat="1" ht="43.2" hidden="1" x14ac:dyDescent="0.3">
      <c r="A109" s="37"/>
      <c r="B109" s="33" t="str">
        <f>'Preus Unitaris'!B109</f>
        <v>S-005</v>
      </c>
      <c r="C109" s="33" t="str">
        <f>VLOOKUP(B109,'Preus Unitaris'!$B$2:$G$1058,2,FALSE)</f>
        <v>UT</v>
      </c>
      <c r="D109" s="34" t="str">
        <f>VLOOKUP(B109,'Preus Unitaris'!$B$2:$G$1058,3,FALSE)</f>
        <v>INSTAL·LACIÓ DE PAL METÀL·LIC PER SUPORTACIÓ DE SENYALITZACIÓ VERTICAL, SEGONS NORMATIVA AJUNTAMENT, INCLOSOS TREBALLS D'OBRA CIVIL NECESSARIS.</v>
      </c>
      <c r="E109" s="31">
        <f>'Amidaments Generals'!G105</f>
        <v>0</v>
      </c>
      <c r="F109" s="34">
        <f>VLOOKUP(B109,'Preus Unitaris'!$B$2:$G$1058,4,FALSE)</f>
        <v>39.130000000000003</v>
      </c>
      <c r="G109" s="34">
        <f>VLOOKUP(B109,'Preus Unitaris'!$B$2:$G$1058,5,FALSE)</f>
        <v>7.43</v>
      </c>
      <c r="H109" s="34">
        <f>VLOOKUP(B109,'Preus Unitaris'!$B$2:$G$1058,6,FALSE)</f>
        <v>46.564999999999998</v>
      </c>
      <c r="I109" s="31">
        <f t="shared" si="5"/>
        <v>0</v>
      </c>
      <c r="J109" s="37"/>
      <c r="K109" s="4"/>
      <c r="L109" s="1"/>
      <c r="M109" s="1"/>
    </row>
    <row r="110" spans="1:13" s="35" customFormat="1" ht="28.8" hidden="1" x14ac:dyDescent="0.3">
      <c r="A110" s="37"/>
      <c r="B110" s="33" t="str">
        <f>'Preus Unitaris'!B110</f>
        <v>S-006</v>
      </c>
      <c r="C110" s="33" t="str">
        <f>VLOOKUP(B110,'Preus Unitaris'!$B$2:$G$1058,2,FALSE)</f>
        <v>UT</v>
      </c>
      <c r="D110" s="34" t="str">
        <f>VLOOKUP(B110,'Preus Unitaris'!$B$2:$G$1058,3,FALSE)</f>
        <v>SUBMINISTRAMENT I INSTAL·LACIÓ DE FITÓ FLEXIBLE DE SENYALITZACIÓ.</v>
      </c>
      <c r="E110" s="31">
        <f>'Amidaments Generals'!G106</f>
        <v>0</v>
      </c>
      <c r="F110" s="34">
        <f>VLOOKUP(B110,'Preus Unitaris'!$B$2:$G$1058,4,FALSE)</f>
        <v>50.42</v>
      </c>
      <c r="G110" s="34">
        <f>VLOOKUP(B110,'Preus Unitaris'!$B$2:$G$1058,5,FALSE)</f>
        <v>9.58</v>
      </c>
      <c r="H110" s="34">
        <f>VLOOKUP(B110,'Preus Unitaris'!$B$2:$G$1058,6,FALSE)</f>
        <v>60</v>
      </c>
      <c r="I110" s="31">
        <f t="shared" si="5"/>
        <v>0</v>
      </c>
      <c r="J110" s="37"/>
      <c r="K110" s="4"/>
      <c r="L110" s="1"/>
      <c r="M110" s="1"/>
    </row>
    <row r="111" spans="1:13" x14ac:dyDescent="0.3">
      <c r="A111" s="4"/>
      <c r="B111" s="87"/>
      <c r="C111" s="86"/>
      <c r="D111" s="85" t="s">
        <v>160</v>
      </c>
      <c r="E111" s="84"/>
      <c r="F111" s="84"/>
      <c r="G111" s="84"/>
      <c r="H111" s="84"/>
      <c r="I111" s="83">
        <f>SUM(I105:I110)</f>
        <v>595</v>
      </c>
      <c r="J111" s="4"/>
      <c r="K111" s="4"/>
    </row>
    <row r="112" spans="1:13" x14ac:dyDescent="0.3">
      <c r="A112" s="4"/>
      <c r="B112" s="4"/>
      <c r="C112" s="5"/>
      <c r="D112" s="4"/>
      <c r="E112" s="4"/>
      <c r="F112" s="4"/>
      <c r="G112" s="4"/>
      <c r="H112" s="4"/>
      <c r="I112" s="4"/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ht="15.6" x14ac:dyDescent="0.3">
      <c r="A114" s="4"/>
      <c r="B114" s="15"/>
      <c r="C114" s="16"/>
      <c r="D114" s="82" t="str">
        <f>CONCATENATE("TOTAL PRESSUPOST EXECUCIÓ ",B2)</f>
        <v>TOTAL PRESSUPOST EXECUCIÓ PdC-04</v>
      </c>
      <c r="E114" s="81"/>
      <c r="F114" s="81"/>
      <c r="G114" s="81"/>
      <c r="H114" s="81"/>
      <c r="I114" s="80">
        <f>SUM(I6:I111)/2</f>
        <v>20976</v>
      </c>
      <c r="J114" s="4"/>
      <c r="K114" s="4"/>
    </row>
    <row r="115" spans="1:11" x14ac:dyDescent="0.3">
      <c r="A115" s="4"/>
      <c r="B115" s="15"/>
      <c r="C115" s="16"/>
      <c r="E115" s="14"/>
      <c r="F115" s="14"/>
      <c r="G115" s="14"/>
      <c r="H115" s="4"/>
      <c r="I115" s="14"/>
      <c r="J115" s="4"/>
      <c r="K115" s="4"/>
    </row>
    <row r="116" spans="1:11" ht="15" thickBot="1" x14ac:dyDescent="0.35">
      <c r="A116" s="4"/>
      <c r="B116" s="15"/>
      <c r="C116" s="16"/>
      <c r="D116" s="15"/>
      <c r="E116" s="14"/>
      <c r="F116" s="14"/>
      <c r="G116" s="14"/>
      <c r="H116" s="4"/>
      <c r="I116" s="14"/>
      <c r="J116" s="4"/>
      <c r="K116" s="4"/>
    </row>
    <row r="117" spans="1:11" ht="16.2" thickTop="1" x14ac:dyDescent="0.3">
      <c r="A117" s="4"/>
      <c r="B117" s="15"/>
      <c r="C117" s="16"/>
      <c r="D117" s="79" t="str">
        <f>CONCATENATE("RESUM PRESSUPOST ",B2)</f>
        <v>RESUM PRESSUPOST PdC-04</v>
      </c>
      <c r="E117" s="78"/>
      <c r="F117" s="78"/>
      <c r="G117" s="78"/>
      <c r="H117" s="78"/>
      <c r="I117" s="77"/>
      <c r="J117" s="4"/>
      <c r="K117" s="4"/>
    </row>
    <row r="118" spans="1:11" ht="15.6" x14ac:dyDescent="0.3">
      <c r="A118" s="4"/>
      <c r="B118" s="15"/>
      <c r="C118" s="16"/>
      <c r="D118" s="73" t="str">
        <f>B6</f>
        <v>EQUIPAMENT PUNT DE CONTROL</v>
      </c>
      <c r="E118" s="72"/>
      <c r="F118" s="72"/>
      <c r="G118" s="72"/>
      <c r="H118" s="72"/>
      <c r="I118" s="76">
        <f>I45</f>
        <v>16854</v>
      </c>
      <c r="J118" s="71"/>
      <c r="K118" s="4"/>
    </row>
    <row r="119" spans="1:11" ht="15.6" x14ac:dyDescent="0.3">
      <c r="A119" s="4"/>
      <c r="B119" s="15"/>
      <c r="C119" s="16"/>
      <c r="D119" s="75" t="str">
        <f>B47</f>
        <v xml:space="preserve">OBRA CIVIL </v>
      </c>
      <c r="E119" s="69"/>
      <c r="F119" s="69"/>
      <c r="G119" s="69"/>
      <c r="H119" s="69"/>
      <c r="I119" s="74">
        <f>I72</f>
        <v>1555</v>
      </c>
      <c r="J119" s="71"/>
      <c r="K119" s="4"/>
    </row>
    <row r="120" spans="1:11" ht="15.6" x14ac:dyDescent="0.3">
      <c r="A120" s="4"/>
      <c r="B120" s="15"/>
      <c r="C120" s="16"/>
      <c r="D120" s="73" t="s">
        <v>186</v>
      </c>
      <c r="E120" s="72"/>
      <c r="F120" s="72"/>
      <c r="G120" s="72"/>
      <c r="H120" s="72"/>
      <c r="I120" s="76">
        <f>I87</f>
        <v>1253</v>
      </c>
      <c r="J120" s="71"/>
      <c r="K120" s="4"/>
    </row>
    <row r="121" spans="1:11" ht="15.6" x14ac:dyDescent="0.3">
      <c r="A121" s="4"/>
      <c r="B121" s="15"/>
      <c r="C121" s="16"/>
      <c r="D121" s="75" t="s">
        <v>191</v>
      </c>
      <c r="E121" s="69"/>
      <c r="F121" s="69"/>
      <c r="G121" s="69"/>
      <c r="H121" s="69"/>
      <c r="I121" s="74">
        <f>I102</f>
        <v>719</v>
      </c>
      <c r="J121" s="71"/>
      <c r="K121" s="4"/>
    </row>
    <row r="122" spans="1:11" ht="15.6" x14ac:dyDescent="0.3">
      <c r="A122" s="4"/>
      <c r="B122" s="15"/>
      <c r="C122" s="16"/>
      <c r="D122" s="73" t="str">
        <f>B104</f>
        <v>SENYALITZACIÓ</v>
      </c>
      <c r="E122" s="72"/>
      <c r="F122" s="72"/>
      <c r="G122" s="72"/>
      <c r="H122" s="72"/>
      <c r="I122" s="64">
        <f>I111</f>
        <v>595</v>
      </c>
      <c r="J122" s="71"/>
      <c r="K122" s="4"/>
    </row>
    <row r="123" spans="1:11" ht="15.6" x14ac:dyDescent="0.3">
      <c r="A123" s="4"/>
      <c r="B123" s="15"/>
      <c r="C123" s="16"/>
      <c r="D123" s="70" t="str">
        <f>D114</f>
        <v>TOTAL PRESSUPOST EXECUCIÓ PdC-04</v>
      </c>
      <c r="E123" s="69"/>
      <c r="F123" s="69"/>
      <c r="G123" s="69"/>
      <c r="H123" s="69"/>
      <c r="I123" s="68">
        <f>SUM(I118:I122)</f>
        <v>20976</v>
      </c>
      <c r="J123" s="67"/>
      <c r="K123" s="4"/>
    </row>
    <row r="124" spans="1:11" ht="15.6" x14ac:dyDescent="0.3">
      <c r="A124" s="4"/>
      <c r="B124" s="15"/>
      <c r="C124" s="16"/>
      <c r="D124" s="66" t="s">
        <v>159</v>
      </c>
      <c r="E124" s="65">
        <v>0.21</v>
      </c>
      <c r="F124" s="65"/>
      <c r="G124" s="65"/>
      <c r="H124" s="65"/>
      <c r="I124" s="64">
        <f>ROUND(I123*E124,2)</f>
        <v>4404.96</v>
      </c>
      <c r="J124" s="4"/>
      <c r="K124" s="4"/>
    </row>
    <row r="125" spans="1:11" ht="16.2" thickBot="1" x14ac:dyDescent="0.35">
      <c r="A125" s="4"/>
      <c r="B125" s="15"/>
      <c r="C125" s="16"/>
      <c r="D125" s="63" t="str">
        <f>CONCATENATE(D114, "  IVA inclòs")</f>
        <v>TOTAL PRESSUPOST EXECUCIÓ PdC-04  IVA inclòs</v>
      </c>
      <c r="E125" s="62"/>
      <c r="F125" s="62"/>
      <c r="G125" s="62"/>
      <c r="H125" s="62"/>
      <c r="I125" s="61">
        <f>SUM(I123:I124)</f>
        <v>25380.959999999999</v>
      </c>
      <c r="J125" s="4"/>
    </row>
    <row r="126" spans="1:11" ht="15" thickTop="1" x14ac:dyDescent="0.3">
      <c r="A126" s="4"/>
      <c r="B126" s="15"/>
      <c r="C126" s="16"/>
      <c r="D126" s="15"/>
      <c r="E126" s="14"/>
      <c r="F126" s="14"/>
      <c r="G126" s="14"/>
      <c r="H126" s="4"/>
      <c r="I126" s="4"/>
      <c r="J126" s="4"/>
    </row>
    <row r="127" spans="1:11" ht="15" thickBot="1" x14ac:dyDescent="0.35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x14ac:dyDescent="0.3">
      <c r="A128" s="60" t="s">
        <v>1</v>
      </c>
      <c r="B128" s="59" t="s">
        <v>158</v>
      </c>
      <c r="C128" s="58"/>
      <c r="D128" s="57"/>
      <c r="E128" s="4"/>
      <c r="F128" s="4"/>
      <c r="G128" s="4"/>
      <c r="H128" s="4"/>
      <c r="I128" s="4"/>
      <c r="J128" s="4"/>
      <c r="K128" s="4"/>
    </row>
    <row r="129" spans="1:10" ht="15" thickBot="1" x14ac:dyDescent="0.35">
      <c r="A129" s="56"/>
      <c r="B129" s="55" t="s">
        <v>0</v>
      </c>
      <c r="C129" s="54"/>
      <c r="D129" s="53"/>
      <c r="E129" s="4"/>
      <c r="F129" s="4"/>
      <c r="G129" s="4"/>
      <c r="H129" s="4"/>
      <c r="I129" s="4"/>
      <c r="J129" s="4"/>
    </row>
    <row r="130" spans="1:10" x14ac:dyDescent="0.3">
      <c r="A130" s="4"/>
      <c r="B130" s="4"/>
      <c r="C130" s="5"/>
      <c r="D130" s="4"/>
      <c r="E130" s="4"/>
      <c r="F130" s="4"/>
      <c r="G130" s="4"/>
      <c r="H130" s="4"/>
      <c r="I130" s="4"/>
      <c r="J130" s="4"/>
    </row>
  </sheetData>
  <autoFilter ref="A1:I125" xr:uid="{DED11570-28B6-44E6-B8DC-09B98000EB2F}">
    <filterColumn colId="4">
      <filters blank="1">
        <filter val="1,00"/>
        <filter val="10,00"/>
        <filter val="15,00"/>
        <filter val="2,00"/>
        <filter val="20,00"/>
        <filter val="21,00%"/>
        <filter val="3,00"/>
        <filter val="30,00"/>
        <filter val="4,00"/>
        <filter val="5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57E12-F60A-467B-BDF3-5A3C4D3D4535}">
  <sheetPr filterMode="1">
    <tabColor theme="0" tint="-0.249977111117893"/>
    <pageSetUpPr fitToPage="1"/>
  </sheetPr>
  <dimension ref="A1:AA131"/>
  <sheetViews>
    <sheetView view="pageBreakPreview" zoomScaleNormal="100" zoomScaleSheetLayoutView="100" workbookViewId="0">
      <selection activeCell="J1" sqref="J1:J1048576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Generals'!H5</f>
        <v>PdC-05</v>
      </c>
      <c r="C2" s="5"/>
      <c r="D2" s="51" t="str">
        <f>'[1]RESUM PPOST GRAL'!L12</f>
        <v>C/ Unió – Rda. Zamenhof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Generals'!H7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Generals'!H8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Generals'!H9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Generals'!H10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Generals'!H11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Generals'!H12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Generals'!H13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Generals'!H14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Generals'!H15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Generals'!H16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Generals'!H17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Generals'!H18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Generals'!H19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Generals'!H20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Generals'!H21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Generals'!H22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Generals'!H23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Generals'!H24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Generals'!H25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Generals'!H26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Generals'!H27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Generals'!H28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Generals'!H29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Generals'!H30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Generals'!H31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Generals'!H32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Generals'!H33</f>
        <v>1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85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Generals'!H34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Generals'!H35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Generals'!H36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Generals'!H37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Generals'!H38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Generals'!H39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Generals'!H40</f>
        <v>1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120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Generals'!H41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Generals'!H42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Generals'!H43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Generals'!H44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14084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Generals'!H46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Generals'!H47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Generals'!H48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Generals'!H49</f>
        <v>1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150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Generals'!H50</f>
        <v>1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40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Generals'!H51</f>
        <v>1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80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Generals'!H52</f>
        <v>2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164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Generals'!H53</f>
        <v>1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185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Generals'!H54</f>
        <v>10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15</v>
      </c>
      <c r="J56" s="4"/>
      <c r="K56" s="4"/>
      <c r="L56" s="35"/>
    </row>
    <row r="57" spans="1:13" ht="100.8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Generals'!H55</f>
        <v>15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1275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Generals'!H56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Generals'!H57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Generals'!H58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hidden="1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Generals'!H59</f>
        <v>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0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Generals'!H60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Generals'!H61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Generals'!H62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Generals'!H63</f>
        <v>1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155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Generals'!H64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Generals'!H65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Generals'!H66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Generals'!H67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Generals'!H68</f>
        <v>20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60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Generals'!H69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2554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Generals'!H71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Generals'!H72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Generals'!H73</f>
        <v>25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27.5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Generals'!H74</f>
        <v>25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22.5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Generals'!H75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Generals'!H76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Generals'!H77</f>
        <v>50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142.5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Generals'!H78</f>
        <v>50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45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Generals'!H79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Generals'!H80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Generals'!H81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Generals'!H82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1385.5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Generals'!H86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1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Generals'!H87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Generals'!H88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Generals'!H89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Generals'!H90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Generals'!H91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Generals'!H92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Generals'!H93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Generals'!H94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Generals'!H95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Generals'!H96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Generals'!H97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ht="43.2" hidden="1" x14ac:dyDescent="0.3">
      <c r="A101" s="4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Generals'!H98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si="4"/>
        <v>0</v>
      </c>
      <c r="J101" s="4"/>
      <c r="K101" s="4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Generals'!H99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ref="I102" si="5">ROUND(E102*H102,2)</f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Generals'!H101</f>
        <v>1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6">ROUND(E106*H106,2)</f>
        <v>75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Generals'!H102</f>
        <v>2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6"/>
        <v>240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Generals'!H103</f>
        <v>3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6"/>
        <v>120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Generals'!H104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6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Generals'!H105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6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Generals'!H106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6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435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PdC-05</v>
      </c>
      <c r="E115" s="81"/>
      <c r="F115" s="81"/>
      <c r="G115" s="81"/>
      <c r="H115" s="81"/>
      <c r="I115" s="80">
        <f>SUM(I6:I112)/2</f>
        <v>23658.5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PdC-05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14084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2554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1385.5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435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PdC-05</v>
      </c>
      <c r="E124" s="69"/>
      <c r="F124" s="69"/>
      <c r="G124" s="69"/>
      <c r="H124" s="69"/>
      <c r="I124" s="68">
        <f>SUM(I119:I123)</f>
        <v>23658.5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4968.29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PdC-05  IVA inclòs</v>
      </c>
      <c r="E126" s="62"/>
      <c r="F126" s="62"/>
      <c r="G126" s="62"/>
      <c r="H126" s="62"/>
      <c r="I126" s="61">
        <f>SUM(I124:I125)</f>
        <v>28626.79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10,00"/>
        <filter val="15,00"/>
        <filter val="2,00"/>
        <filter val="20,00"/>
        <filter val="21,00%"/>
        <filter val="25,00"/>
        <filter val="3,00"/>
        <filter val="5,00"/>
        <filter val="50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71D66-EBD8-4026-A8E6-031DEB01B1B5}">
  <sheetPr filterMode="1">
    <tabColor theme="0" tint="-0.249977111117893"/>
    <pageSetUpPr fitToPage="1"/>
  </sheetPr>
  <dimension ref="A1:AA131"/>
  <sheetViews>
    <sheetView view="pageBreakPreview" zoomScaleNormal="100" zoomScaleSheetLayoutView="100" workbookViewId="0">
      <selection activeCell="D2" sqref="D2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Generals'!I5</f>
        <v>PdC-06</v>
      </c>
      <c r="C2" s="5"/>
      <c r="D2" s="51" t="str">
        <f>'[1]RESUM PPOST GRAL'!L13</f>
        <v>Plaça Granados – Rda. Zamenhof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Generals'!I7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Generals'!I8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Generals'!I9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Generals'!I10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Generals'!I11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Generals'!I12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Generals'!I13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Generals'!I14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Generals'!I15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Generals'!I16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Generals'!I17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Generals'!I18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Generals'!I19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Generals'!I20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Generals'!I21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Generals'!I22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Generals'!I23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Generals'!I24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Generals'!I25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Generals'!I26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Generals'!I27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Generals'!I28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Generals'!I29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Generals'!I30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Generals'!I31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Generals'!I32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Generals'!I33</f>
        <v>1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85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Generals'!I34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Generals'!I35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Generals'!I36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Generals'!I37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Generals'!I38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Generals'!I39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Generals'!I40</f>
        <v>1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120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Generals'!I41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Generals'!I42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Generals'!I43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Generals'!I44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14084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Generals'!I46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Generals'!I47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Generals'!I48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Generals'!I49</f>
        <v>1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150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Generals'!I50</f>
        <v>1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40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Generals'!I51</f>
        <v>1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80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Generals'!I52</f>
        <v>3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246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Generals'!I53</f>
        <v>1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185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Generals'!I54</f>
        <v>85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127.5</v>
      </c>
      <c r="J56" s="4"/>
      <c r="K56" s="4"/>
      <c r="L56" s="35"/>
    </row>
    <row r="57" spans="1:13" ht="100.8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Generals'!I55</f>
        <v>5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425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Generals'!I56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Generals'!I57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Generals'!I58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Generals'!I59</f>
        <v>10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870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Generals'!I60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Generals'!I61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Generals'!I62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Generals'!I63</f>
        <v>3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465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Generals'!I64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Generals'!I65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Generals'!I66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Generals'!I67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Generals'!I68</f>
        <v>30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90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Generals'!I69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3108.5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Generals'!I71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Generals'!I72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Generals'!I73</f>
        <v>20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22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Generals'!I74</f>
        <v>20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18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Generals'!I75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Generals'!I76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Generals'!I77</f>
        <v>85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242.25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Generals'!I78</f>
        <v>85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76.5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Generals'!I79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Generals'!I80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Generals'!I81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Generals'!I82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1506.75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Generals'!I86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1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Generals'!I87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Generals'!I88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Generals'!I89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Generals'!I90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Generals'!I91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Generals'!I92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Generals'!I93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Generals'!I94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Generals'!I95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Generals'!I96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Generals'!I97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ht="43.2" hidden="1" x14ac:dyDescent="0.3">
      <c r="A101" s="4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Generals'!I98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si="4"/>
        <v>0</v>
      </c>
      <c r="J101" s="4"/>
      <c r="K101" s="4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Generals'!I99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ref="I102" si="5">ROUND(E102*H102,2)</f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Generals'!I101</f>
        <v>1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6">ROUND(E106*H106,2)</f>
        <v>75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Generals'!I102</f>
        <v>3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6"/>
        <v>360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Generals'!I103</f>
        <v>4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6"/>
        <v>160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Generals'!I104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6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Generals'!I105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6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Generals'!I106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6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595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PdC-06</v>
      </c>
      <c r="E115" s="81"/>
      <c r="F115" s="81"/>
      <c r="G115" s="81"/>
      <c r="H115" s="81"/>
      <c r="I115" s="80">
        <f>SUM(I6:I112)/2</f>
        <v>24494.25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PdC-06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14084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3108.5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1506.75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595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PdC-06</v>
      </c>
      <c r="E124" s="69"/>
      <c r="F124" s="69"/>
      <c r="G124" s="69"/>
      <c r="H124" s="69"/>
      <c r="I124" s="68">
        <f>SUM(I119:I123)</f>
        <v>24494.25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5143.79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PdC-06  IVA inclòs</v>
      </c>
      <c r="E126" s="62"/>
      <c r="F126" s="62"/>
      <c r="G126" s="62"/>
      <c r="H126" s="62"/>
      <c r="I126" s="61">
        <f>SUM(I124:I125)</f>
        <v>29638.04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10,00"/>
        <filter val="20,00"/>
        <filter val="21,00%"/>
        <filter val="3,00"/>
        <filter val="30,00"/>
        <filter val="4,00"/>
        <filter val="5,00"/>
        <filter val="85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5BD9E-C9F8-403F-8960-A9977AB7FA68}">
  <sheetPr filterMode="1">
    <tabColor theme="0" tint="-0.249977111117893"/>
    <pageSetUpPr fitToPage="1"/>
  </sheetPr>
  <dimension ref="A1:AA131"/>
  <sheetViews>
    <sheetView view="pageBreakPreview" zoomScaleNormal="100" zoomScaleSheetLayoutView="100" workbookViewId="0">
      <selection activeCell="D2" sqref="D2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Generals'!J5</f>
        <v>PdC-07</v>
      </c>
      <c r="C2" s="5"/>
      <c r="D2" s="51" t="str">
        <f>'[1]RESUM PPOST GRAL'!L14</f>
        <v>Via Massagué – Rda. Zamenhof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Generals'!J7</f>
        <v>2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15160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Generals'!J8</f>
        <v>2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750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Generals'!J9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Generals'!J10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Generals'!J11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Generals'!J12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Generals'!J13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Generals'!J14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Generals'!J15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Generals'!J16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Generals'!J17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Generals'!J18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Generals'!J19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Generals'!J20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Generals'!J21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Generals'!J22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Generals'!J23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Generals'!J24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Generals'!J25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Generals'!J26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Generals'!J27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Generals'!J28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Generals'!J29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Generals'!J30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hidden="1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Generals'!J31</f>
        <v>0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0</v>
      </c>
      <c r="J31" s="4"/>
      <c r="K31" s="4"/>
    </row>
    <row r="32" spans="1:11" ht="43.2" hidden="1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Generals'!J32</f>
        <v>0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0</v>
      </c>
      <c r="J32" s="4"/>
      <c r="K32" s="4"/>
    </row>
    <row r="33" spans="1:11" ht="43.2" hidden="1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Generals'!J33</f>
        <v>0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0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Generals'!J34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Generals'!J35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Generals'!J36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Generals'!J37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Generals'!J38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Generals'!J39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hidden="1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Generals'!J40</f>
        <v>0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Generals'!J41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Generals'!J42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Generals'!J43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Generals'!J44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21544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Generals'!J46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hidden="1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Generals'!J47</f>
        <v>0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Generals'!J48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Generals'!J49</f>
        <v>1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150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Generals'!J50</f>
        <v>1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40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Generals'!J51</f>
        <v>1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80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Generals'!J52</f>
        <v>2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164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Generals'!J53</f>
        <v>2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370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Generals'!J54</f>
        <v>70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105</v>
      </c>
      <c r="J56" s="4"/>
      <c r="K56" s="4"/>
      <c r="L56" s="35"/>
    </row>
    <row r="57" spans="1:13" ht="100.8" hidden="1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Generals'!J55</f>
        <v>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Generals'!J56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Generals'!J57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Generals'!J58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Generals'!J59</f>
        <v>10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870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Generals'!J60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Generals'!J61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Generals'!J62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Generals'!J63</f>
        <v>3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465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Generals'!J64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Generals'!J65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Generals'!J66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Generals'!J67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Generals'!J68</f>
        <v>10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30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Generals'!J69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2594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Generals'!J71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Generals'!J72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Generals'!J73</f>
        <v>20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22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Generals'!J74</f>
        <v>20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18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Generals'!J75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Generals'!J76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Generals'!J77</f>
        <v>80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228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Generals'!J78</f>
        <v>80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72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Generals'!J79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Generals'!J80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Generals'!J81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Generals'!J82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1488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Generals'!J86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1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Generals'!J87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Generals'!J88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Generals'!J89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Generals'!J90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Generals'!J91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Generals'!J92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Generals'!J93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Generals'!J94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Generals'!J95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Generals'!J96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Generals'!J97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ht="43.2" hidden="1" x14ac:dyDescent="0.3">
      <c r="A101" s="4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Generals'!J98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si="4"/>
        <v>0</v>
      </c>
      <c r="J101" s="4"/>
      <c r="K101" s="4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Generals'!J99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ref="I102" si="5">ROUND(E102*H102,2)</f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Generals'!J101</f>
        <v>2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6">ROUND(E106*H106,2)</f>
        <v>150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Generals'!J102</f>
        <v>3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6"/>
        <v>360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Generals'!J103</f>
        <v>5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6"/>
        <v>200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Generals'!J104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6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Generals'!J105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6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Generals'!J106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6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710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PdC-07</v>
      </c>
      <c r="E115" s="81"/>
      <c r="F115" s="81"/>
      <c r="G115" s="81"/>
      <c r="H115" s="81"/>
      <c r="I115" s="80">
        <f>SUM(I6:I112)/2</f>
        <v>31536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PdC-07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21544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2594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1488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710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PdC-07</v>
      </c>
      <c r="E124" s="69"/>
      <c r="F124" s="69"/>
      <c r="G124" s="69"/>
      <c r="H124" s="69"/>
      <c r="I124" s="68">
        <f>SUM(I119:I123)</f>
        <v>31536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6622.56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PdC-07  IVA inclòs</v>
      </c>
      <c r="E126" s="62"/>
      <c r="F126" s="62"/>
      <c r="G126" s="62"/>
      <c r="H126" s="62"/>
      <c r="I126" s="61">
        <f>SUM(I124:I125)</f>
        <v>38158.559999999998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10,00"/>
        <filter val="2,00"/>
        <filter val="20,00"/>
        <filter val="21,00%"/>
        <filter val="3,00"/>
        <filter val="5,00"/>
        <filter val="70,00"/>
        <filter val="80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CDE46-2DDF-488C-8E53-A87D6DEFD0CC}">
  <sheetPr filterMode="1">
    <tabColor theme="0" tint="-0.249977111117893"/>
  </sheetPr>
  <dimension ref="A1:AA131"/>
  <sheetViews>
    <sheetView view="pageBreakPreview" zoomScaleNormal="100" zoomScaleSheetLayoutView="100" workbookViewId="0">
      <selection activeCell="D2" sqref="D2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Generals'!K5</f>
        <v>PdC-08</v>
      </c>
      <c r="C2" s="5"/>
      <c r="D2" s="51" t="str">
        <f>'[1]RESUM PPOST GRAL'!L15</f>
        <v>Via Massagué – C/ de les Valls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Generals'!K7</f>
        <v>2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15160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Generals'!K8</f>
        <v>2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750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Generals'!K9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Generals'!K10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Generals'!K11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Generals'!K12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Generals'!K13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Generals'!K14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Generals'!K15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Generals'!K16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Generals'!K17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Generals'!K18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Generals'!K19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Generals'!K20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Generals'!K21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Generals'!K22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Generals'!K23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Generals'!K24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Generals'!K25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Generals'!K26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Generals'!K27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Generals'!K28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Generals'!K29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Generals'!K30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Generals'!K31</f>
        <v>2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410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Generals'!K32</f>
        <v>2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170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Generals'!K33</f>
        <v>2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170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Generals'!K34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Generals'!K35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Generals'!K36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Generals'!K37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Generals'!K38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Generals'!K39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Generals'!K40</f>
        <v>2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240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Generals'!K41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Generals'!K42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Generals'!K43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Generals'!K44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22534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Generals'!K46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Generals'!K47</f>
        <v>2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220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Generals'!K48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Generals'!K49</f>
        <v>1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150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Generals'!K50</f>
        <v>1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40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Generals'!K51</f>
        <v>1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80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Generals'!K52</f>
        <v>3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246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Generals'!K53</f>
        <v>1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185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Generals'!K54</f>
        <v>100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150</v>
      </c>
      <c r="J56" s="4"/>
      <c r="K56" s="4"/>
      <c r="L56" s="35"/>
    </row>
    <row r="57" spans="1:13" ht="100.8" hidden="1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Generals'!K55</f>
        <v>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Generals'!K56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Generals'!K57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Generals'!K58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Generals'!K59</f>
        <v>15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1305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Generals'!K60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Generals'!K61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Generals'!K62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Generals'!K63</f>
        <v>4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620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Generals'!K64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Generals'!K65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Generals'!K66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Generals'!K67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Generals'!K68</f>
        <v>40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120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Generals'!K69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3436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Generals'!K71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Generals'!K72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Generals'!K73</f>
        <v>20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22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Generals'!K74</f>
        <v>20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18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Generals'!K75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Generals'!K76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hidden="1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Generals'!K77</f>
        <v>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0</v>
      </c>
      <c r="J81" s="4"/>
      <c r="K81" s="37"/>
    </row>
    <row r="82" spans="1:13" hidden="1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Generals'!K78</f>
        <v>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0</v>
      </c>
      <c r="J82" s="4"/>
      <c r="K82" s="37"/>
    </row>
    <row r="83" spans="1:13" ht="28.8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Generals'!K79</f>
        <v>120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432</v>
      </c>
      <c r="J83" s="4"/>
      <c r="K83" s="37"/>
    </row>
    <row r="84" spans="1:13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Generals'!K80</f>
        <v>120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108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Generals'!K81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Generals'!K82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1728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Generals'!K86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1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Generals'!K87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Generals'!K88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Generals'!K89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Generals'!K90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Generals'!K91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Generals'!K92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Generals'!K93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Generals'!K94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Generals'!K95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Generals'!K96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Generals'!K97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ht="43.2" hidden="1" x14ac:dyDescent="0.3">
      <c r="A101" s="4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Generals'!K98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si="4"/>
        <v>0</v>
      </c>
      <c r="J101" s="4"/>
      <c r="K101" s="4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Generals'!K99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ref="I102" si="5">ROUND(E102*H102,2)</f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Generals'!K101</f>
        <v>2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6">ROUND(E106*H106,2)</f>
        <v>150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Generals'!K102</f>
        <v>4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6"/>
        <v>480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Generals'!K103</f>
        <v>6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6"/>
        <v>240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Generals'!K104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6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Generals'!K105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6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Generals'!K106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6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870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PdC-08</v>
      </c>
      <c r="E115" s="81"/>
      <c r="F115" s="81"/>
      <c r="G115" s="81"/>
      <c r="H115" s="81"/>
      <c r="I115" s="80">
        <f>SUM(I6:I112)/2</f>
        <v>33768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PdC-08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22534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3436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1728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870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PdC-08</v>
      </c>
      <c r="E124" s="69"/>
      <c r="F124" s="69"/>
      <c r="G124" s="69"/>
      <c r="H124" s="69"/>
      <c r="I124" s="68">
        <f>SUM(I119:I123)</f>
        <v>33768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7091.28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PdC-08  IVA inclòs</v>
      </c>
      <c r="E126" s="62"/>
      <c r="F126" s="62"/>
      <c r="G126" s="62"/>
      <c r="H126" s="62"/>
      <c r="I126" s="61">
        <f>SUM(I124:I125)</f>
        <v>40859.279999999999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100,00"/>
        <filter val="120,00"/>
        <filter val="15,00"/>
        <filter val="2,00"/>
        <filter val="20,00"/>
        <filter val="21,00%"/>
        <filter val="3,00"/>
        <filter val="4,00"/>
        <filter val="40,00"/>
        <filter val="5,00"/>
        <filter val="6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63" fitToHeight="10" orientation="portrait" horizontalDpi="1200" verticalDpi="1200" r:id="rId1"/>
  <rowBreaks count="2" manualBreakCount="2">
    <brk id="24" max="8" man="1"/>
    <brk id="45" max="8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3AE0E-63D4-4FAA-BA06-0603BF9272CE}">
  <sheetPr filterMode="1">
    <tabColor theme="0" tint="-0.249977111117893"/>
    <pageSetUpPr fitToPage="1"/>
  </sheetPr>
  <dimension ref="A1:AA131"/>
  <sheetViews>
    <sheetView view="pageBreakPreview" zoomScaleNormal="100" zoomScaleSheetLayoutView="100" workbookViewId="0">
      <selection activeCell="D2" sqref="D2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Generals'!L5</f>
        <v>PdC-09</v>
      </c>
      <c r="C2" s="5"/>
      <c r="D2" s="51" t="str">
        <f>'[1]RESUM PPOST GRAL'!L16</f>
        <v>C/ Corominas – Plaça del Mercat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17">
        <f>'Amidaments Generals'!L7</f>
        <v>2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15160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17">
        <f>'Amidaments Generals'!L8</f>
        <v>2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750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17">
        <f>'Amidaments Generals'!L9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17">
        <f>'Amidaments Generals'!L10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17">
        <f>'Amidaments Generals'!L11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17">
        <f>'Amidaments Generals'!L12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17">
        <f>'Amidaments Generals'!L13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17">
        <f>'Amidaments Generals'!L14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17">
        <f>'Amidaments Generals'!L15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17">
        <f>'Amidaments Generals'!L16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17">
        <f>'Amidaments Generals'!L17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17">
        <f>'Amidaments Generals'!L18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17">
        <f>'Amidaments Generals'!L19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17">
        <f>'Amidaments Generals'!L20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17">
        <f>'Amidaments Generals'!L21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17">
        <f>'Amidaments Generals'!L22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17">
        <f>'Amidaments Generals'!L23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17">
        <f>'Amidaments Generals'!L24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17">
        <f>'Amidaments Generals'!L25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17">
        <f>'Amidaments Generals'!L26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17">
        <f>'Amidaments Generals'!L27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17">
        <f>'Amidaments Generals'!L28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17">
        <f>'Amidaments Generals'!L29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17">
        <f>'Amidaments Generals'!L30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17">
        <f>'Amidaments Generals'!L31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17">
        <f>'Amidaments Generals'!L32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17">
        <f>'Amidaments Generals'!L33</f>
        <v>1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85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17">
        <f>'Amidaments Generals'!L34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17">
        <f>'Amidaments Generals'!L35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17">
        <f>'Amidaments Generals'!L36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17">
        <f>'Amidaments Generals'!L37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17">
        <f>'Amidaments Generals'!L38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17">
        <f>'Amidaments Generals'!L39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17">
        <f>'Amidaments Generals'!L40</f>
        <v>1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120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17">
        <f>'Amidaments Generals'!L41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17">
        <f>'Amidaments Generals'!L42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17">
        <f>'Amidaments Generals'!L43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17">
        <f>'Amidaments Generals'!L44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22039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Generals'!L46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Generals'!L47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Generals'!L48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Generals'!L49</f>
        <v>1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150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Generals'!L50</f>
        <v>1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40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Generals'!L51</f>
        <v>1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80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Generals'!L52</f>
        <v>1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82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Generals'!L53</f>
        <v>1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185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Generals'!L54</f>
        <v>85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127.5</v>
      </c>
      <c r="J56" s="4"/>
      <c r="K56" s="4"/>
      <c r="L56" s="35"/>
    </row>
    <row r="57" spans="1:13" ht="100.8" hidden="1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Generals'!L55</f>
        <v>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Generals'!L56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Generals'!L57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Generals'!L58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Generals'!L59</f>
        <v>10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870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Generals'!L60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Generals'!L61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Generals'!L62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Generals'!L63</f>
        <v>3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465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Generals'!L64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Generals'!L65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Generals'!L66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Generals'!L67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Generals'!L68</f>
        <v>55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165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Generals'!L69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2594.5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Generals'!L71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Generals'!L72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Generals'!L73</f>
        <v>30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33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Generals'!L74</f>
        <v>30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27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Generals'!L75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Generals'!L76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Generals'!L77</f>
        <v>95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270.75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Generals'!L78</f>
        <v>95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85.5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Generals'!L79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Generals'!L80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Generals'!L81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Generals'!L82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1564.25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Generals'!L86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1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Generals'!L87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Generals'!L88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Generals'!L89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Generals'!L90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Generals'!L91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Generals'!L92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Generals'!L93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Generals'!L94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Generals'!L95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Generals'!L96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Generals'!L97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ht="43.2" hidden="1" x14ac:dyDescent="0.3">
      <c r="A101" s="4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Generals'!L98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si="4"/>
        <v>0</v>
      </c>
      <c r="J101" s="4"/>
      <c r="K101" s="4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Generals'!L99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ref="I102" si="5">ROUND(E102*H102,2)</f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Generals'!L101</f>
        <v>2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6">ROUND(E106*H106,2)</f>
        <v>150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Generals'!L102</f>
        <v>2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6"/>
        <v>240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Generals'!L103</f>
        <v>4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6"/>
        <v>160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Generals'!L104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6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Generals'!L105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6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Generals'!L106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6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550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PdC-09</v>
      </c>
      <c r="E115" s="81"/>
      <c r="F115" s="81"/>
      <c r="G115" s="81"/>
      <c r="H115" s="81"/>
      <c r="I115" s="80">
        <f>SUM(I6:I112)/2</f>
        <v>31947.75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PdC-09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22039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2594.5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1564.25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550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PdC-09</v>
      </c>
      <c r="E124" s="69"/>
      <c r="F124" s="69"/>
      <c r="G124" s="69"/>
      <c r="H124" s="69"/>
      <c r="I124" s="68">
        <f>SUM(I119:I123)</f>
        <v>31947.75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6709.03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PdC-09  IVA inclòs</v>
      </c>
      <c r="E126" s="62"/>
      <c r="F126" s="62"/>
      <c r="G126" s="62"/>
      <c r="H126" s="62"/>
      <c r="I126" s="61">
        <f>SUM(I124:I125)</f>
        <v>38656.78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10,00"/>
        <filter val="2,00"/>
        <filter val="21,00%"/>
        <filter val="3,00"/>
        <filter val="30,00"/>
        <filter val="4,00"/>
        <filter val="5,00"/>
        <filter val="55,00"/>
        <filter val="85,00"/>
        <filter val="95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E4571-B673-4C60-AC38-23637D94BECA}">
  <sheetPr filterMode="1">
    <tabColor theme="0" tint="-0.249977111117893"/>
    <pageSetUpPr fitToPage="1"/>
  </sheetPr>
  <dimension ref="A1:AA131"/>
  <sheetViews>
    <sheetView view="pageBreakPreview" zoomScaleNormal="100" zoomScaleSheetLayoutView="100" workbookViewId="0">
      <selection activeCell="D2" sqref="D2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Generals'!M5</f>
        <v>PdC-10</v>
      </c>
      <c r="C2" s="5"/>
      <c r="D2" s="51" t="str">
        <f>'[1]RESUM PPOST GRAL'!L17</f>
        <v>C/ de la Salut – C/ de Brujas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Generals'!M7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Generals'!M8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Generals'!M9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Generals'!M10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Generals'!M11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Generals'!M12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Generals'!M13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Generals'!M14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Generals'!M15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Generals'!M16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Generals'!M17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Generals'!M18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Generals'!M19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Generals'!M20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Generals'!M21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Generals'!M22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Generals'!M23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Generals'!M24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Generals'!M25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Generals'!M26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Generals'!M27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Generals'!M28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Generals'!M29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Generals'!M30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Generals'!M31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Generals'!M32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hidden="1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Generals'!M33</f>
        <v>0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0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Generals'!M34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Generals'!M35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Generals'!M36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Generals'!M37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Generals'!M38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Generals'!M39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hidden="1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Generals'!M40</f>
        <v>0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Generals'!M41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Generals'!M42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Generals'!M43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Generals'!M44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13879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Generals'!M46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Generals'!M47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Generals'!M48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Generals'!M49</f>
        <v>4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600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Generals'!M50</f>
        <v>4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160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Generals'!M51</f>
        <v>4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320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Generals'!M52</f>
        <v>2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164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Generals'!M53</f>
        <v>4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740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Generals'!M54</f>
        <v>30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45</v>
      </c>
      <c r="J56" s="4"/>
      <c r="K56" s="4"/>
      <c r="L56" s="35"/>
    </row>
    <row r="57" spans="1:13" ht="100.8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Generals'!M55</f>
        <v>5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425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Generals'!M56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Generals'!M57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Generals'!M58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Generals'!M59</f>
        <v>85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7395</v>
      </c>
      <c r="J61" s="4"/>
      <c r="K61" s="4"/>
      <c r="L61" s="35"/>
      <c r="M61" s="35"/>
    </row>
    <row r="62" spans="1:13" ht="115.2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Generals'!M60</f>
        <v>10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1870</v>
      </c>
      <c r="J62" s="4"/>
      <c r="K62" s="4"/>
      <c r="L62" s="35"/>
      <c r="M62" s="35"/>
    </row>
    <row r="63" spans="1:13" ht="28.8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Generals'!M61</f>
        <v>10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650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Generals'!M62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Generals'!M63</f>
        <v>2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310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Generals'!M64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Generals'!M65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Generals'!M66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Generals'!M67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Generals'!M68</f>
        <v>35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105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Generals'!M69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13214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Generals'!M71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Generals'!M72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Generals'!M73</f>
        <v>30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33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Generals'!M74</f>
        <v>30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27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Generals'!M75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Generals'!M76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hidden="1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Generals'!M77</f>
        <v>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0</v>
      </c>
      <c r="J81" s="4"/>
      <c r="K81" s="37"/>
    </row>
    <row r="82" spans="1:13" hidden="1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Generals'!M78</f>
        <v>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0</v>
      </c>
      <c r="J82" s="4"/>
      <c r="K82" s="37"/>
    </row>
    <row r="83" spans="1:13" ht="28.8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Generals'!M79</f>
        <v>130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468</v>
      </c>
      <c r="J83" s="4"/>
      <c r="K83" s="37"/>
    </row>
    <row r="84" spans="1:13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Generals'!M80</f>
        <v>130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117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Generals'!M81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Generals'!M82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1793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Generals'!M86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0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Generals'!M87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Generals'!M88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Generals'!M89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Generals'!M90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Generals'!M91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Generals'!M92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Generals'!M93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Generals'!M94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Generals'!M95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Generals'!M96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Generals'!M97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s="35" customFormat="1" ht="43.2" hidden="1" x14ac:dyDescent="0.3">
      <c r="A101" s="37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Generals'!M98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ref="I101:I102" si="5">ROUND(E101*H101,2)</f>
        <v>0</v>
      </c>
      <c r="J101" s="37"/>
      <c r="K101" s="4"/>
      <c r="L101" s="1"/>
      <c r="M101" s="1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Generals'!M99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si="5"/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Generals'!M101</f>
        <v>1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6">ROUND(E106*H106,2)</f>
        <v>75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Generals'!M102</f>
        <v>1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6"/>
        <v>120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Generals'!M103</f>
        <v>2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6"/>
        <v>80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Generals'!M104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6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Generals'!M105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6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Generals'!M106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6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275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PdC-10</v>
      </c>
      <c r="E115" s="81"/>
      <c r="F115" s="81"/>
      <c r="G115" s="81"/>
      <c r="H115" s="81"/>
      <c r="I115" s="80">
        <f>SUM(I6:I112)/2</f>
        <v>34361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PdC-10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13879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13214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1793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275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PdC-10</v>
      </c>
      <c r="E124" s="69"/>
      <c r="F124" s="69"/>
      <c r="G124" s="69"/>
      <c r="H124" s="69"/>
      <c r="I124" s="68">
        <f>SUM(I119:I123)</f>
        <v>34361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7215.81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PdC-10  IVA inclòs</v>
      </c>
      <c r="E126" s="62"/>
      <c r="F126" s="62"/>
      <c r="G126" s="62"/>
      <c r="H126" s="62"/>
      <c r="I126" s="61">
        <f>SUM(I124:I125)</f>
        <v>41576.81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10,00"/>
        <filter val="130,00"/>
        <filter val="2,00"/>
        <filter val="21,00%"/>
        <filter val="30,00"/>
        <filter val="35,00"/>
        <filter val="4,00"/>
        <filter val="5,00"/>
        <filter val="85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7B77C-C494-4AF9-B925-2AD61F4F60A8}">
  <sheetPr filterMode="1">
    <tabColor theme="0" tint="-0.249977111117893"/>
    <pageSetUpPr fitToPage="1"/>
  </sheetPr>
  <dimension ref="A1:AA134"/>
  <sheetViews>
    <sheetView view="pageBreakPreview" zoomScaleNormal="100" zoomScaleSheetLayoutView="100" workbookViewId="0">
      <selection activeCell="D7" sqref="D7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Generals'!N5</f>
        <v>PdC-11</v>
      </c>
      <c r="C2" s="5"/>
      <c r="D2" s="51" t="str">
        <f>'[1]RESUM PPOST GRAL'!L18</f>
        <v>C/ de l’Illa – C/ de l’Estació – C/ d’Arimon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Generals'!N7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Generals'!N8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Generals'!N9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Generals'!N10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Generals'!N11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Generals'!N12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Generals'!N13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Generals'!N14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Generals'!N15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Generals'!N16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Generals'!N17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Generals'!N18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Generals'!N19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Generals'!N20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Generals'!N21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Generals'!N22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Generals'!N23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Generals'!N24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Generals'!N25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Generals'!N26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Generals'!N27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Generals'!N28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Generals'!N29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Generals'!N30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Generals'!N31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Generals'!N32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hidden="1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Generals'!N33</f>
        <v>0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0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Generals'!N34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Generals'!N35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Generals'!N36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Generals'!N37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Generals'!N38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Generals'!N39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hidden="1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Generals'!N40</f>
        <v>0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Generals'!N41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Generals'!N42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Generals'!N43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Generals'!N44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13879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Generals'!N46</f>
        <v>2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470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Generals'!N47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Generals'!N48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Generals'!N49</f>
        <v>1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150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Generals'!N50</f>
        <v>1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40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Generals'!N51</f>
        <v>1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80</v>
      </c>
      <c r="J53" s="4"/>
      <c r="K53" s="4"/>
    </row>
    <row r="54" spans="1:13" s="35" customFormat="1" ht="43.2" hidden="1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Generals'!N52</f>
        <v>0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0</v>
      </c>
      <c r="J54" s="4"/>
      <c r="K54" s="4"/>
      <c r="M54" s="1"/>
    </row>
    <row r="55" spans="1:13" ht="28.8" hidden="1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Generals'!N53</f>
        <v>0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0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Generals'!N54</f>
        <v>20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30</v>
      </c>
      <c r="J56" s="4"/>
      <c r="K56" s="4"/>
      <c r="L56" s="35"/>
    </row>
    <row r="57" spans="1:13" ht="100.8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Generals'!N55</f>
        <v>5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425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Generals'!N56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Generals'!N57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Generals'!N58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hidden="1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Generals'!N59</f>
        <v>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0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Generals'!N60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Generals'!N61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Generals'!N62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hidden="1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Generals'!N63</f>
        <v>0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0</v>
      </c>
      <c r="J65" s="4"/>
      <c r="K65" s="4"/>
      <c r="L65" s="35"/>
      <c r="M65" s="35"/>
    </row>
    <row r="66" spans="1:13" ht="115.2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Generals'!N64</f>
        <v>1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430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Generals'!N65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Generals'!N66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Generals'!N67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Generals'!N68</f>
        <v>12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36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Generals'!N69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1856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Generals'!N71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Generals'!N72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Generals'!N73</f>
        <v>30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33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Generals'!N74</f>
        <v>30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27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Generals'!N75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Generals'!N76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Generals'!N77</f>
        <v>10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28.5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Generals'!N78</f>
        <v>10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9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Generals'!N79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Generals'!N80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Generals'!N81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Generals'!N82</f>
        <v>1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4950</v>
      </c>
      <c r="J86" s="4"/>
      <c r="K86" s="37"/>
    </row>
    <row r="87" spans="1:13" x14ac:dyDescent="0.3">
      <c r="A87" s="4"/>
      <c r="B87" s="33" t="str">
        <f>'Preus Unitaris'!B85</f>
        <v>I-013</v>
      </c>
      <c r="C87" s="41" t="str">
        <f>VLOOKUP(B87,'Preus Unitaris'!$B$2:$G$1058,2,FALSE)</f>
        <v>UT</v>
      </c>
      <c r="D87" s="19" t="str">
        <f>VLOOKUP(B87,'Preus Unitaris'!$B$2:$G$1058,3,FALSE)</f>
        <v>TRAMITACIÓ I GESTIÓ DE L'ESCOMESA</v>
      </c>
      <c r="E87" s="31">
        <f>'Amidaments Generals'!N83</f>
        <v>1</v>
      </c>
      <c r="F87" s="29">
        <f>VLOOKUP(B87,'Preus Unitaris'!$B$2:$G$1058,4,FALSE)</f>
        <v>1092.4369999999999</v>
      </c>
      <c r="G87" s="29">
        <f>VLOOKUP(B87,'Preus Unitaris'!$B$2:$G$1058,5,FALSE)</f>
        <v>207.56</v>
      </c>
      <c r="H87" s="28">
        <f>VLOOKUP(B87,'Preus Unitaris'!$B$2:$G$1058,6,FALSE)</f>
        <v>1300</v>
      </c>
      <c r="I87" s="31">
        <f t="shared" ref="I87:I88" si="4">ROUND(E87*H87,2)</f>
        <v>1300</v>
      </c>
      <c r="J87" s="4"/>
      <c r="K87" s="37"/>
    </row>
    <row r="88" spans="1:13" x14ac:dyDescent="0.3">
      <c r="A88" s="4"/>
      <c r="B88" s="33" t="str">
        <f>'Preus Unitaris'!B86</f>
        <v>I-014</v>
      </c>
      <c r="C88" s="41" t="str">
        <f>VLOOKUP(B88,'Preus Unitaris'!$B$2:$G$1058,2,FALSE)</f>
        <v>UT</v>
      </c>
      <c r="D88" s="19" t="str">
        <f>VLOOKUP(B88,'Preus Unitaris'!$B$2:$G$1058,3,FALSE)</f>
        <v>PROJECTE DE LEGALITZACIÓ</v>
      </c>
      <c r="E88" s="31">
        <f>'Amidaments Generals'!N84</f>
        <v>1</v>
      </c>
      <c r="F88" s="29">
        <f>VLOOKUP(B88,'Preus Unitaris'!$B$2:$G$1058,4,FALSE)</f>
        <v>1037.8150000000001</v>
      </c>
      <c r="G88" s="29">
        <f>VLOOKUP(B88,'Preus Unitaris'!$B$2:$G$1058,5,FALSE)</f>
        <v>197.18</v>
      </c>
      <c r="H88" s="28">
        <f>VLOOKUP(B88,'Preus Unitaris'!$B$2:$G$1058,6,FALSE)</f>
        <v>1235</v>
      </c>
      <c r="I88" s="31">
        <f t="shared" si="4"/>
        <v>1235</v>
      </c>
      <c r="J88" s="4"/>
      <c r="K88" s="37"/>
    </row>
    <row r="89" spans="1:13" x14ac:dyDescent="0.3">
      <c r="A89" s="4"/>
      <c r="B89" s="87"/>
      <c r="C89" s="86"/>
      <c r="D89" s="88" t="s">
        <v>206</v>
      </c>
      <c r="E89" s="84"/>
      <c r="F89" s="84"/>
      <c r="G89" s="84"/>
      <c r="H89" s="84"/>
      <c r="I89" s="83">
        <f>SUM(I75:I88)</f>
        <v>8730.5</v>
      </c>
      <c r="J89" s="4"/>
      <c r="K89" s="37"/>
    </row>
    <row r="90" spans="1:13" x14ac:dyDescent="0.3">
      <c r="A90" s="4"/>
      <c r="B90" s="37"/>
      <c r="C90" s="92"/>
      <c r="D90" s="93"/>
      <c r="E90" s="37"/>
      <c r="F90" s="37"/>
      <c r="G90" s="37"/>
      <c r="H90" s="37"/>
      <c r="I90" s="94"/>
      <c r="J90" s="4"/>
      <c r="K90" s="37"/>
    </row>
    <row r="91" spans="1:13" s="35" customFormat="1" x14ac:dyDescent="0.3">
      <c r="A91" s="37"/>
      <c r="B91" s="23" t="str">
        <f>'Preus Unitaris'!B88</f>
        <v>COMUNICACIONS</v>
      </c>
      <c r="C91" s="38"/>
      <c r="D91" s="39"/>
      <c r="E91" s="38"/>
      <c r="F91" s="38"/>
      <c r="G91" s="38"/>
      <c r="H91" s="38"/>
      <c r="I91" s="38"/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Unitaris'!B89</f>
        <v>F-001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92" s="31">
        <f>'Amidaments Generals'!N86</f>
        <v>0</v>
      </c>
      <c r="F92" s="34">
        <f>VLOOKUP(B92,'Preus Unitaris'!$B$2:$G$1058,4,FALSE)</f>
        <v>2.1850000000000001</v>
      </c>
      <c r="G92" s="34">
        <f>VLOOKUP(B92,'Preus Unitaris'!$B$2:$G$1058,5,FALSE)</f>
        <v>0.42</v>
      </c>
      <c r="H92" s="34">
        <f>VLOOKUP(B92,'Preus Unitaris'!$B$2:$G$1058,6,FALSE)</f>
        <v>2.6</v>
      </c>
      <c r="I92" s="31">
        <f t="shared" ref="I92:I104" si="5">ROUND(E92*H92,2)</f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Unitaris'!B90</f>
        <v>F-002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3" s="31">
        <f>'Amidaments Generals'!N87</f>
        <v>0</v>
      </c>
      <c r="F93" s="34">
        <f>VLOOKUP(B93,'Preus Unitaris'!$B$2:$G$1058,4,FALSE)</f>
        <v>2.4369999999999998</v>
      </c>
      <c r="G93" s="34">
        <f>VLOOKUP(B93,'Preus Unitaris'!$B$2:$G$1058,5,FALSE)</f>
        <v>0.46</v>
      </c>
      <c r="H93" s="34">
        <f>VLOOKUP(B93,'Preus Unitaris'!$B$2:$G$1058,6,FALSE)</f>
        <v>2.9</v>
      </c>
      <c r="I93" s="31">
        <f t="shared" si="5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Unitaris'!B91</f>
        <v>F-003</v>
      </c>
      <c r="C94" s="33" t="str">
        <f>VLOOKUP(B94,'Preus Unitaris'!$B$2:$G$1058,2,FALSE)</f>
        <v>ML</v>
      </c>
      <c r="D94" s="34" t="str">
        <f>VLOOKUP(B94,'Preus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4" s="31">
        <f>'Amidaments Generals'!N88</f>
        <v>0</v>
      </c>
      <c r="F94" s="34">
        <f>VLOOKUP(B94,'Preus Unitaris'!$B$2:$G$1058,4,FALSE)</f>
        <v>2.8570000000000002</v>
      </c>
      <c r="G94" s="34">
        <f>VLOOKUP(B94,'Preus Unitaris'!$B$2:$G$1058,5,FALSE)</f>
        <v>0.54</v>
      </c>
      <c r="H94" s="34">
        <f>VLOOKUP(B94,'Preus Unitaris'!$B$2:$G$1058,6,FALSE)</f>
        <v>3.4</v>
      </c>
      <c r="I94" s="31">
        <f t="shared" si="5"/>
        <v>0</v>
      </c>
      <c r="J94" s="37"/>
      <c r="K94" s="4"/>
      <c r="L94" s="1"/>
      <c r="M94" s="1"/>
    </row>
    <row r="95" spans="1:13" s="35" customFormat="1" ht="57.6" hidden="1" x14ac:dyDescent="0.3">
      <c r="A95" s="37"/>
      <c r="B95" s="33" t="str">
        <f>'Preus Unitaris'!B92</f>
        <v>F-004</v>
      </c>
      <c r="C95" s="33" t="str">
        <f>VLOOKUP(B95,'Preus Unitaris'!$B$2:$G$1058,2,FALSE)</f>
        <v>ML</v>
      </c>
      <c r="D95" s="34" t="str">
        <f>VLOOKUP(B95,'Preus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5" s="31">
        <f>'Amidaments Generals'!N89</f>
        <v>0</v>
      </c>
      <c r="F95" s="34">
        <f>VLOOKUP(B95,'Preus Unitaris'!$B$2:$G$1058,4,FALSE)</f>
        <v>4.9580000000000002</v>
      </c>
      <c r="G95" s="34">
        <f>VLOOKUP(B95,'Preus Unitaris'!$B$2:$G$1058,5,FALSE)</f>
        <v>0.94</v>
      </c>
      <c r="H95" s="34">
        <f>VLOOKUP(B95,'Preus Unitaris'!$B$2:$G$1058,6,FALSE)</f>
        <v>5.9</v>
      </c>
      <c r="I95" s="31">
        <f t="shared" si="5"/>
        <v>0</v>
      </c>
      <c r="J95" s="37"/>
      <c r="K95" s="4"/>
      <c r="L95" s="1"/>
      <c r="M95" s="1"/>
    </row>
    <row r="96" spans="1:13" s="35" customFormat="1" ht="57.6" hidden="1" x14ac:dyDescent="0.3">
      <c r="A96" s="37"/>
      <c r="B96" s="33" t="str">
        <f>'Preus Unitaris'!B93</f>
        <v>F-005</v>
      </c>
      <c r="C96" s="33" t="str">
        <f>VLOOKUP(B96,'Preus Unitaris'!$B$2:$G$1058,2,FALSE)</f>
        <v>ML</v>
      </c>
      <c r="D96" s="34" t="str">
        <f>VLOOKUP(B96,'Preus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6" s="31">
        <f>'Amidaments Generals'!N90</f>
        <v>0</v>
      </c>
      <c r="F96" s="34">
        <f>VLOOKUP(B96,'Preus Unitaris'!$B$2:$G$1058,4,FALSE)</f>
        <v>7.0590000000000002</v>
      </c>
      <c r="G96" s="34">
        <f>VLOOKUP(B96,'Preus Unitaris'!$B$2:$G$1058,5,FALSE)</f>
        <v>1.34</v>
      </c>
      <c r="H96" s="34">
        <f>VLOOKUP(B96,'Preus Unitaris'!$B$2:$G$1058,6,FALSE)</f>
        <v>8.4</v>
      </c>
      <c r="I96" s="31">
        <f t="shared" si="5"/>
        <v>0</v>
      </c>
      <c r="J96" s="37"/>
      <c r="K96" s="4"/>
      <c r="L96" s="1"/>
      <c r="M96" s="1"/>
    </row>
    <row r="97" spans="1:13" s="35" customFormat="1" ht="57.6" hidden="1" x14ac:dyDescent="0.3">
      <c r="A97" s="37"/>
      <c r="B97" s="33" t="str">
        <f>'Preus Unitaris'!B94</f>
        <v>F-006</v>
      </c>
      <c r="C97" s="33" t="str">
        <f>VLOOKUP(B97,'Preus Unitaris'!$B$2:$G$1058,2,FALSE)</f>
        <v>UT</v>
      </c>
      <c r="D97" s="34" t="str">
        <f>VLOOKUP(B97,'Preus Unitaris'!$B$2:$G$1058,3,FALSE)</f>
        <v>FUSIÓ EN RECTE DE 1 FO MONOMODE. INCLOU PIG·TAIL, CONNECTORS I ADAPTADORS, AIXÍ COM LES MESURES DE RETROESPARCIMENT I POTÈNCIA. SEGONS ESPECIFICACIONS AJUTAMENT.</v>
      </c>
      <c r="E97" s="31">
        <f>'Amidaments Generals'!N91</f>
        <v>0</v>
      </c>
      <c r="F97" s="34">
        <f>VLOOKUP(B97,'Preus Unitaris'!$B$2:$G$1058,4,FALSE)</f>
        <v>54.622</v>
      </c>
      <c r="G97" s="34">
        <f>VLOOKUP(B97,'Preus Unitaris'!$B$2:$G$1058,5,FALSE)</f>
        <v>10.38</v>
      </c>
      <c r="H97" s="34">
        <f>VLOOKUP(B97,'Preus Unitaris'!$B$2:$G$1058,6,FALSE)</f>
        <v>65</v>
      </c>
      <c r="I97" s="31">
        <f t="shared" si="5"/>
        <v>0</v>
      </c>
      <c r="J97" s="37"/>
      <c r="K97" s="4"/>
      <c r="L97" s="1"/>
      <c r="M97" s="1"/>
    </row>
    <row r="98" spans="1:13" s="35" customFormat="1" hidden="1" x14ac:dyDescent="0.3">
      <c r="A98" s="37"/>
      <c r="B98" s="33" t="str">
        <f>'Preus Unitaris'!B95</f>
        <v>F-007</v>
      </c>
      <c r="C98" s="33" t="str">
        <f>VLOOKUP(B98,'Preus Unitaris'!$B$2:$G$1058,2,FALSE)</f>
        <v>UT</v>
      </c>
      <c r="D98" s="34" t="str">
        <f>VLOOKUP(B98,'Preus Unitaris'!$B$2:$G$1058,3,FALSE)</f>
        <v>MESURES DE FIBRA ÒPTICA. FINS A 4 FUSIONS</v>
      </c>
      <c r="E98" s="31">
        <f>'Amidaments Generals'!N92</f>
        <v>0</v>
      </c>
      <c r="F98" s="34">
        <f>VLOOKUP(B98,'Preus Unitaris'!$B$2:$G$1058,4,FALSE)</f>
        <v>163.86600000000001</v>
      </c>
      <c r="G98" s="34">
        <f>VLOOKUP(B98,'Preus Unitaris'!$B$2:$G$1058,5,FALSE)</f>
        <v>31.13</v>
      </c>
      <c r="H98" s="34">
        <f>VLOOKUP(B98,'Preus Unitaris'!$B$2:$G$1058,6,FALSE)</f>
        <v>195</v>
      </c>
      <c r="I98" s="31">
        <f t="shared" si="5"/>
        <v>0</v>
      </c>
      <c r="J98" s="37"/>
      <c r="K98" s="4"/>
      <c r="L98" s="1"/>
      <c r="M98" s="1"/>
    </row>
    <row r="99" spans="1:13" s="35" customFormat="1" ht="28.8" hidden="1" x14ac:dyDescent="0.3">
      <c r="A99" s="37"/>
      <c r="B99" s="33" t="str">
        <f>'Preus Unitaris'!B96</f>
        <v>F-008</v>
      </c>
      <c r="C99" s="33" t="str">
        <f>VLOOKUP(B99,'Preus Unitaris'!$B$2:$G$1058,2,FALSE)</f>
        <v>UT</v>
      </c>
      <c r="D99" s="34" t="str">
        <f>VLOOKUP(B99,'Preus Unitaris'!$B$2:$G$1058,3,FALSE)</f>
        <v>SUBMINISTRAMENT I INSTAL·LACIÓ DE CAIXA REPARTIDORA ÒPTICA DE 6 CONNECTORS, INCLOSOS PIG-TAILS</v>
      </c>
      <c r="E99" s="31">
        <f>'Amidaments Generals'!N93</f>
        <v>0</v>
      </c>
      <c r="F99" s="34">
        <f>VLOOKUP(B99,'Preus Unitaris'!$B$2:$G$1058,4,FALSE)</f>
        <v>294.11799999999999</v>
      </c>
      <c r="G99" s="34">
        <f>VLOOKUP(B99,'Preus Unitaris'!$B$2:$G$1058,5,FALSE)</f>
        <v>55.88</v>
      </c>
      <c r="H99" s="34">
        <f>VLOOKUP(B99,'Preus Unitaris'!$B$2:$G$1058,6,FALSE)</f>
        <v>350</v>
      </c>
      <c r="I99" s="31">
        <f t="shared" si="5"/>
        <v>0</v>
      </c>
      <c r="J99" s="37"/>
      <c r="K99" s="4"/>
      <c r="L99" s="1"/>
      <c r="M99" s="1"/>
    </row>
    <row r="100" spans="1:13" s="35" customFormat="1" ht="43.2" hidden="1" x14ac:dyDescent="0.3">
      <c r="A100" s="37"/>
      <c r="B100" s="33" t="str">
        <f>'Preus Unitaris'!B97</f>
        <v>F-009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PIGTAIL DE FO MONOMODE FINS A 2 m, INCLÚS FUSIÓ I CONNECTOR. SEGONS ESPECIFICACIONS AJUNTMENT.</v>
      </c>
      <c r="E100" s="31">
        <f>'Amidaments Generals'!N94</f>
        <v>0</v>
      </c>
      <c r="F100" s="34">
        <f>VLOOKUP(B100,'Preus Unitaris'!$B$2:$G$1058,4,FALSE)</f>
        <v>12.605</v>
      </c>
      <c r="G100" s="34">
        <f>VLOOKUP(B100,'Preus Unitaris'!$B$2:$G$1058,5,FALSE)</f>
        <v>2.39</v>
      </c>
      <c r="H100" s="34">
        <f>VLOOKUP(B100,'Preus Unitaris'!$B$2:$G$1058,6,FALSE)</f>
        <v>15</v>
      </c>
      <c r="I100" s="31">
        <f t="shared" si="5"/>
        <v>0</v>
      </c>
      <c r="J100" s="37"/>
      <c r="K100" s="4"/>
      <c r="L100" s="1"/>
      <c r="M100" s="1"/>
    </row>
    <row r="101" spans="1:13" s="35" customFormat="1" ht="43.2" hidden="1" x14ac:dyDescent="0.3">
      <c r="A101" s="37"/>
      <c r="B101" s="33" t="str">
        <f>'Preus Unitaris'!B98</f>
        <v>F-010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FUETÓ DE FO MONOMODE FINS A 2 m, INCLÚS CONNECTORS. SEGONS ESPECIFICACIONS AJUNTAMENT.</v>
      </c>
      <c r="E101" s="31">
        <f>'Amidaments Generals'!N95</f>
        <v>0</v>
      </c>
      <c r="F101" s="34">
        <f>VLOOKUP(B101,'Preus Unitaris'!$B$2:$G$1058,4,FALSE)</f>
        <v>21.849</v>
      </c>
      <c r="G101" s="34">
        <f>VLOOKUP(B101,'Preus Unitaris'!$B$2:$G$1058,5,FALSE)</f>
        <v>4.1500000000000004</v>
      </c>
      <c r="H101" s="34">
        <f>VLOOKUP(B101,'Preus Unitaris'!$B$2:$G$1058,6,FALSE)</f>
        <v>26</v>
      </c>
      <c r="I101" s="31">
        <f t="shared" si="5"/>
        <v>0</v>
      </c>
      <c r="J101" s="37"/>
      <c r="K101" s="4"/>
      <c r="L101" s="1"/>
      <c r="M101" s="1"/>
    </row>
    <row r="102" spans="1:13" s="35" customFormat="1" ht="43.2" hidden="1" x14ac:dyDescent="0.3">
      <c r="A102" s="37"/>
      <c r="B102" s="33" t="str">
        <f>'Preus Unitaris'!B99</f>
        <v>F-011</v>
      </c>
      <c r="C102" s="33" t="str">
        <f>VLOOKUP(B102,'Preus Unitaris'!$B$2:$G$1058,2,FALSE)</f>
        <v>ML</v>
      </c>
      <c r="D102" s="34" t="str">
        <f>VLOOKUP(B102,'Preus Unitaris'!$B$2:$G$1058,3,FALSE)</f>
        <v>SUBMINISTRAMENT I INSTAL·LACIÓ DE CABLATGE ESTRUCTURAT STP CAT 6A PER EXTERIORS, INCLÚS CONNECTORS I CERTIFICACIÓ DEL PUNTS.</v>
      </c>
      <c r="E102" s="31">
        <f>'Amidaments Generals'!N96</f>
        <v>0</v>
      </c>
      <c r="F102" s="34">
        <f>VLOOKUP(B102,'Preus Unitaris'!$B$2:$G$1058,4,FALSE)</f>
        <v>1.9330000000000001</v>
      </c>
      <c r="G102" s="34">
        <f>VLOOKUP(B102,'Preus Unitaris'!$B$2:$G$1058,5,FALSE)</f>
        <v>0.37</v>
      </c>
      <c r="H102" s="34">
        <f>VLOOKUP(B102,'Preus Unitaris'!$B$2:$G$1058,6,FALSE)</f>
        <v>2.2999999999999998</v>
      </c>
      <c r="I102" s="31">
        <f t="shared" si="5"/>
        <v>0</v>
      </c>
      <c r="J102" s="37"/>
      <c r="K102" s="4"/>
      <c r="L102" s="1"/>
      <c r="M102" s="1"/>
    </row>
    <row r="103" spans="1:13" s="35" customFormat="1" ht="28.8" hidden="1" x14ac:dyDescent="0.3">
      <c r="A103" s="37"/>
      <c r="B103" s="33" t="str">
        <f>'Preus Unitaris'!B100</f>
        <v>F-012</v>
      </c>
      <c r="C103" s="33" t="str">
        <f>VLOOKUP(B103,'Preus Unitaris'!$B$2:$G$1058,2,FALSE)</f>
        <v>UT</v>
      </c>
      <c r="D103" s="34" t="str">
        <f>VLOOKUP(B103,'Preus Unitaris'!$B$2:$G$1058,3,FALSE)</f>
        <v>SUBMINISTRAMENT I INSTAL·LACIÓ DE CAIXA D'EMPIULAMENT FO FINS A 288 FUSIONS</v>
      </c>
      <c r="E103" s="31">
        <f>'Amidaments Generals'!N97</f>
        <v>0</v>
      </c>
      <c r="F103" s="34">
        <f>VLOOKUP(B103,'Preus Unitaris'!$B$2:$G$1058,4,FALSE)</f>
        <v>315.12599999999998</v>
      </c>
      <c r="G103" s="34">
        <f>VLOOKUP(B103,'Preus Unitaris'!$B$2:$G$1058,5,FALSE)</f>
        <v>59.87</v>
      </c>
      <c r="H103" s="34">
        <f>VLOOKUP(B103,'Preus Unitaris'!$B$2:$G$1058,6,FALSE)</f>
        <v>375</v>
      </c>
      <c r="I103" s="31">
        <f t="shared" si="5"/>
        <v>0</v>
      </c>
      <c r="J103" s="37"/>
      <c r="K103" s="4"/>
      <c r="L103" s="1"/>
      <c r="M103" s="1"/>
    </row>
    <row r="104" spans="1:13" ht="43.2" hidden="1" x14ac:dyDescent="0.3">
      <c r="A104" s="4"/>
      <c r="B104" s="33" t="str">
        <f>'Preus Unitaris'!B101</f>
        <v>F-013</v>
      </c>
      <c r="C104" s="33" t="str">
        <f>VLOOKUP(B104,'Preus Unitaris'!$B$2:$G$1058,2,FALSE)</f>
        <v>UT</v>
      </c>
      <c r="D104" s="34" t="str">
        <f>VLOOKUP(B104,'Preus Unitaris'!$B$2:$G$1058,3,FALSE)</f>
        <v>SUBMINISTRAMENT I INSTAL·LACIÓ DE TRANSCEPTOR SFP MONOMODE, CISCO GLC-LH-SMD, INCLOSA LLICÈNCIA, O 100% EQUIVALENT I COMPATIBLE AMB LA XARXA DE L'AJUNTAMENT</v>
      </c>
      <c r="E104" s="31">
        <f>'Amidaments Generals'!N98</f>
        <v>0</v>
      </c>
      <c r="F104" s="34">
        <f>VLOOKUP(B104,'Preus Unitaris'!$B$2:$G$1058,4,FALSE)</f>
        <v>273.10899999999998</v>
      </c>
      <c r="G104" s="34">
        <f>VLOOKUP(B104,'Preus Unitaris'!$B$2:$G$1058,5,FALSE)</f>
        <v>51.89</v>
      </c>
      <c r="H104" s="34">
        <f>VLOOKUP(B104,'Preus Unitaris'!$B$2:$G$1058,6,FALSE)</f>
        <v>325</v>
      </c>
      <c r="I104" s="31">
        <f t="shared" si="5"/>
        <v>0</v>
      </c>
      <c r="J104" s="4"/>
      <c r="K104" s="4"/>
    </row>
    <row r="105" spans="1:13" ht="57.6" x14ac:dyDescent="0.3">
      <c r="A105" s="4"/>
      <c r="B105" s="33" t="str">
        <f>'Preus Unitaris'!B102</f>
        <v>F-014</v>
      </c>
      <c r="C105" s="33" t="str">
        <f>VLOOKUP(B105,'Preus Unitaris'!$B$2:$G$1058,2,FALSE)</f>
        <v>UT</v>
      </c>
      <c r="D105" s="34" t="str">
        <f>VLOOKUP(B105,'Preus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5" s="31">
        <f>'Amidaments Generals'!N99</f>
        <v>1</v>
      </c>
      <c r="F105" s="34">
        <f>VLOOKUP(B105,'Preus Unitaris'!$B$2:$G$1058,4,FALSE)</f>
        <v>4369.7479999999996</v>
      </c>
      <c r="G105" s="34">
        <f>VLOOKUP(B105,'Preus Unitaris'!$B$2:$G$1058,5,FALSE)</f>
        <v>830.25</v>
      </c>
      <c r="H105" s="34">
        <f>VLOOKUP(B105,'Preus Unitaris'!$B$2:$G$1058,6,FALSE)</f>
        <v>5200</v>
      </c>
      <c r="I105" s="31">
        <f t="shared" ref="I105" si="6">ROUND(E105*H105,2)</f>
        <v>5200</v>
      </c>
      <c r="J105" s="4"/>
      <c r="K105" s="4"/>
    </row>
    <row r="106" spans="1:13" x14ac:dyDescent="0.3">
      <c r="A106" s="4"/>
      <c r="B106" s="87"/>
      <c r="C106" s="86"/>
      <c r="D106" s="85" t="s">
        <v>325</v>
      </c>
      <c r="E106" s="84"/>
      <c r="F106" s="84"/>
      <c r="G106" s="84"/>
      <c r="H106" s="84"/>
      <c r="I106" s="83">
        <f>SUM(I92:I105)</f>
        <v>5200</v>
      </c>
      <c r="J106" s="4"/>
      <c r="K106" s="4"/>
    </row>
    <row r="107" spans="1:13" x14ac:dyDescent="0.3">
      <c r="A107" s="4"/>
      <c r="B107" s="37"/>
      <c r="C107" s="92"/>
      <c r="D107" s="93"/>
      <c r="E107" s="37"/>
      <c r="F107" s="37"/>
      <c r="G107" s="37"/>
      <c r="H107" s="37"/>
      <c r="I107" s="94"/>
      <c r="J107" s="4"/>
      <c r="K107" s="37"/>
    </row>
    <row r="108" spans="1:13" s="35" customFormat="1" x14ac:dyDescent="0.3">
      <c r="A108" s="37"/>
      <c r="B108" s="23" t="s">
        <v>41</v>
      </c>
      <c r="C108" s="38"/>
      <c r="D108" s="39"/>
      <c r="E108" s="38"/>
      <c r="F108" s="38"/>
      <c r="G108" s="38"/>
      <c r="H108" s="38"/>
      <c r="I108" s="38"/>
      <c r="J108" s="37"/>
      <c r="K108" s="4"/>
      <c r="L108" s="1"/>
      <c r="M108" s="1"/>
    </row>
    <row r="109" spans="1:13" s="35" customFormat="1" ht="57.6" x14ac:dyDescent="0.3">
      <c r="A109" s="37"/>
      <c r="B109" s="33" t="str">
        <f>'Preus Unitaris'!B105</f>
        <v>S-001</v>
      </c>
      <c r="C109" s="33" t="str">
        <f>VLOOKUP(B109,'Preus Unitaris'!$B$2:$G$1058,2,FALSE)</f>
        <v>UT</v>
      </c>
      <c r="D109" s="34" t="str">
        <f>VLOOKUP(B109,'Preus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9" s="31">
        <f>'Amidaments Generals'!N101</f>
        <v>1</v>
      </c>
      <c r="F109" s="34">
        <f>VLOOKUP(B109,'Preus Unitaris'!$B$2:$G$1058,4,FALSE)</f>
        <v>63.024999999999999</v>
      </c>
      <c r="G109" s="34">
        <f>VLOOKUP(B109,'Preus Unitaris'!$B$2:$G$1058,5,FALSE)</f>
        <v>11.97</v>
      </c>
      <c r="H109" s="34">
        <f>VLOOKUP(B109,'Preus Unitaris'!$B$2:$G$1058,6,FALSE)</f>
        <v>75</v>
      </c>
      <c r="I109" s="31">
        <f t="shared" ref="I109:I114" si="7">ROUND(E109*H109,2)</f>
        <v>75</v>
      </c>
      <c r="J109" s="37"/>
      <c r="K109" s="4"/>
      <c r="L109" s="1"/>
      <c r="M109" s="1"/>
    </row>
    <row r="110" spans="1:13" s="35" customFormat="1" ht="57.6" x14ac:dyDescent="0.3">
      <c r="A110" s="37"/>
      <c r="B110" s="33" t="str">
        <f>'Preus Unitaris'!B106</f>
        <v>S-002</v>
      </c>
      <c r="C110" s="33" t="str">
        <f>VLOOKUP(B110,'Preus Unitaris'!$B$2:$G$1058,2,FALSE)</f>
        <v>UT</v>
      </c>
      <c r="D110" s="34" t="str">
        <f>VLOOKUP(B110,'Preus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10" s="31">
        <f>'Amidaments Generals'!N102</f>
        <v>1</v>
      </c>
      <c r="F110" s="34">
        <f>VLOOKUP(B110,'Preus Unitaris'!$B$2:$G$1058,4,FALSE)</f>
        <v>100.84</v>
      </c>
      <c r="G110" s="34">
        <f>VLOOKUP(B110,'Preus Unitaris'!$B$2:$G$1058,5,FALSE)</f>
        <v>19.16</v>
      </c>
      <c r="H110" s="34">
        <f>VLOOKUP(B110,'Preus Unitaris'!$B$2:$G$1058,6,FALSE)</f>
        <v>120</v>
      </c>
      <c r="I110" s="31">
        <f t="shared" si="7"/>
        <v>120</v>
      </c>
      <c r="J110" s="37"/>
      <c r="K110" s="4"/>
      <c r="L110" s="1"/>
      <c r="M110" s="1"/>
    </row>
    <row r="111" spans="1:13" s="35" customFormat="1" ht="28.8" x14ac:dyDescent="0.3">
      <c r="A111" s="37"/>
      <c r="B111" s="33" t="str">
        <f>'Preus Unitaris'!B107</f>
        <v>S-003</v>
      </c>
      <c r="C111" s="33" t="str">
        <f>VLOOKUP(B111,'Preus Unitaris'!$B$2:$G$1058,2,FALSE)</f>
        <v>UT</v>
      </c>
      <c r="D111" s="34" t="str">
        <f>VLOOKUP(B111,'Preus Unitaris'!$B$2:$G$1058,3,FALSE)</f>
        <v>INSTAL·LACIÓ DE SENYAL VERTICAL. INCLÒS ELEMENTS DE SUSTENTACIÓ I FIXACIÓ.</v>
      </c>
      <c r="E111" s="31">
        <f>'Amidaments Generals'!N103</f>
        <v>2</v>
      </c>
      <c r="F111" s="34">
        <f>VLOOKUP(B111,'Preus Unitaris'!$B$2:$G$1058,4,FALSE)</f>
        <v>33.613</v>
      </c>
      <c r="G111" s="34">
        <f>VLOOKUP(B111,'Preus Unitaris'!$B$2:$G$1058,5,FALSE)</f>
        <v>6.39</v>
      </c>
      <c r="H111" s="34">
        <f>VLOOKUP(B111,'Preus Unitaris'!$B$2:$G$1058,6,FALSE)</f>
        <v>40</v>
      </c>
      <c r="I111" s="31">
        <f t="shared" si="7"/>
        <v>80</v>
      </c>
      <c r="J111" s="37"/>
      <c r="K111" s="4"/>
      <c r="L111" s="1"/>
      <c r="M111" s="1"/>
    </row>
    <row r="112" spans="1:13" s="35" customFormat="1" ht="28.8" hidden="1" x14ac:dyDescent="0.3">
      <c r="A112" s="37"/>
      <c r="B112" s="33" t="str">
        <f>'Preus Unitaris'!B108</f>
        <v>S-004</v>
      </c>
      <c r="C112" s="33" t="str">
        <f>VLOOKUP(B112,'Preus Unitaris'!$B$2:$G$1058,2,FALSE)</f>
        <v>UT</v>
      </c>
      <c r="D112" s="34" t="str">
        <f>VLOOKUP(B112,'Preus Unitaris'!$B$2:$G$1058,3,FALSE)</f>
        <v>SUBMINISTRAMENT DE PAL METÀL·LIC PER SUPORTACIÓ DE SENYALITZACIÓ VERTICAL, SEGONS NORMATIVA AJUNTAMENT.</v>
      </c>
      <c r="E112" s="31">
        <f>'Amidaments Generals'!N104</f>
        <v>0</v>
      </c>
      <c r="F112" s="34">
        <f>VLOOKUP(B112,'Preus Unitaris'!$B$2:$G$1058,4,FALSE)</f>
        <v>44.118000000000002</v>
      </c>
      <c r="G112" s="34">
        <f>VLOOKUP(B112,'Preus Unitaris'!$B$2:$G$1058,5,FALSE)</f>
        <v>8.3800000000000008</v>
      </c>
      <c r="H112" s="34">
        <f>VLOOKUP(B112,'Preus Unitaris'!$B$2:$G$1058,6,FALSE)</f>
        <v>52.5</v>
      </c>
      <c r="I112" s="31">
        <f t="shared" si="7"/>
        <v>0</v>
      </c>
      <c r="J112" s="37"/>
      <c r="K112" s="4"/>
      <c r="L112" s="1"/>
      <c r="M112" s="1"/>
    </row>
    <row r="113" spans="1:13" s="35" customFormat="1" ht="43.2" hidden="1" x14ac:dyDescent="0.3">
      <c r="A113" s="37"/>
      <c r="B113" s="33" t="str">
        <f>'Preus Unitaris'!B109</f>
        <v>S-005</v>
      </c>
      <c r="C113" s="33" t="str">
        <f>VLOOKUP(B113,'Preus Unitaris'!$B$2:$G$1058,2,FALSE)</f>
        <v>UT</v>
      </c>
      <c r="D113" s="34" t="str">
        <f>VLOOKUP(B113,'Preus Unitaris'!$B$2:$G$1058,3,FALSE)</f>
        <v>INSTAL·LACIÓ DE PAL METÀL·LIC PER SUPORTACIÓ DE SENYALITZACIÓ VERTICAL, SEGONS NORMATIVA AJUNTAMENT, INCLOSOS TREBALLS D'OBRA CIVIL NECESSARIS.</v>
      </c>
      <c r="E113" s="31">
        <f>'Amidaments Generals'!N105</f>
        <v>0</v>
      </c>
      <c r="F113" s="34">
        <f>VLOOKUP(B113,'Preus Unitaris'!$B$2:$G$1058,4,FALSE)</f>
        <v>39.130000000000003</v>
      </c>
      <c r="G113" s="34">
        <f>VLOOKUP(B113,'Preus Unitaris'!$B$2:$G$1058,5,FALSE)</f>
        <v>7.43</v>
      </c>
      <c r="H113" s="34">
        <f>VLOOKUP(B113,'Preus Unitaris'!$B$2:$G$1058,6,FALSE)</f>
        <v>46.564999999999998</v>
      </c>
      <c r="I113" s="31">
        <f t="shared" si="7"/>
        <v>0</v>
      </c>
      <c r="J113" s="37"/>
      <c r="K113" s="4"/>
      <c r="L113" s="1"/>
      <c r="M113" s="1"/>
    </row>
    <row r="114" spans="1:13" s="35" customFormat="1" ht="28.8" hidden="1" x14ac:dyDescent="0.3">
      <c r="A114" s="37"/>
      <c r="B114" s="33" t="str">
        <f>'Preus Unitaris'!B110</f>
        <v>S-006</v>
      </c>
      <c r="C114" s="33" t="str">
        <f>VLOOKUP(B114,'Preus Unitaris'!$B$2:$G$1058,2,FALSE)</f>
        <v>UT</v>
      </c>
      <c r="D114" s="34" t="str">
        <f>VLOOKUP(B114,'Preus Unitaris'!$B$2:$G$1058,3,FALSE)</f>
        <v>SUBMINISTRAMENT I INSTAL·LACIÓ DE FITÓ FLEXIBLE DE SENYALITZACIÓ.</v>
      </c>
      <c r="E114" s="31">
        <f>'Amidaments Generals'!N106</f>
        <v>0</v>
      </c>
      <c r="F114" s="34">
        <f>VLOOKUP(B114,'Preus Unitaris'!$B$2:$G$1058,4,FALSE)</f>
        <v>50.42</v>
      </c>
      <c r="G114" s="34">
        <f>VLOOKUP(B114,'Preus Unitaris'!$B$2:$G$1058,5,FALSE)</f>
        <v>9.58</v>
      </c>
      <c r="H114" s="34">
        <f>VLOOKUP(B114,'Preus Unitaris'!$B$2:$G$1058,6,FALSE)</f>
        <v>60</v>
      </c>
      <c r="I114" s="31">
        <f t="shared" si="7"/>
        <v>0</v>
      </c>
      <c r="J114" s="37"/>
      <c r="K114" s="4"/>
      <c r="L114" s="1"/>
      <c r="M114" s="1"/>
    </row>
    <row r="115" spans="1:13" x14ac:dyDescent="0.3">
      <c r="A115" s="4"/>
      <c r="B115" s="87"/>
      <c r="C115" s="86"/>
      <c r="D115" s="85" t="s">
        <v>160</v>
      </c>
      <c r="E115" s="84"/>
      <c r="F115" s="84"/>
      <c r="G115" s="84"/>
      <c r="H115" s="84"/>
      <c r="I115" s="83">
        <f>SUM(I109:I114)</f>
        <v>275</v>
      </c>
      <c r="J115" s="4"/>
      <c r="K115" s="4"/>
    </row>
    <row r="116" spans="1:13" x14ac:dyDescent="0.3">
      <c r="A116" s="4"/>
      <c r="B116" s="4"/>
      <c r="C116" s="5"/>
      <c r="D116" s="4"/>
      <c r="E116" s="4"/>
      <c r="F116" s="4"/>
      <c r="G116" s="4"/>
      <c r="H116" s="4"/>
      <c r="I116" s="4"/>
      <c r="J116" s="4"/>
      <c r="K116" s="4"/>
    </row>
    <row r="117" spans="1:13" x14ac:dyDescent="0.3">
      <c r="A117" s="4"/>
      <c r="B117" s="4"/>
      <c r="C117" s="5"/>
      <c r="D117" s="4"/>
      <c r="E117" s="4"/>
      <c r="F117" s="4"/>
      <c r="G117" s="4"/>
      <c r="H117" s="4"/>
      <c r="I117" s="4"/>
      <c r="J117" s="4"/>
      <c r="K117" s="4"/>
    </row>
    <row r="118" spans="1:13" ht="15.6" x14ac:dyDescent="0.3">
      <c r="A118" s="4"/>
      <c r="B118" s="15"/>
      <c r="C118" s="16"/>
      <c r="D118" s="82" t="str">
        <f>CONCATENATE("TOTAL PRESSUPOST EXECUCIÓ ",B2)</f>
        <v>TOTAL PRESSUPOST EXECUCIÓ PdC-11</v>
      </c>
      <c r="E118" s="81"/>
      <c r="F118" s="81"/>
      <c r="G118" s="81"/>
      <c r="H118" s="81"/>
      <c r="I118" s="80">
        <f>SUM(I6:I115)/2</f>
        <v>29940.5</v>
      </c>
      <c r="J118" s="4"/>
      <c r="K118" s="4"/>
    </row>
    <row r="119" spans="1:13" x14ac:dyDescent="0.3">
      <c r="A119" s="4"/>
      <c r="B119" s="15"/>
      <c r="C119" s="16"/>
      <c r="E119" s="14"/>
      <c r="F119" s="14"/>
      <c r="G119" s="14"/>
      <c r="H119" s="4"/>
      <c r="I119" s="14"/>
      <c r="J119" s="4"/>
      <c r="K119" s="4"/>
    </row>
    <row r="120" spans="1:13" ht="15" thickBot="1" x14ac:dyDescent="0.35">
      <c r="A120" s="4"/>
      <c r="B120" s="15"/>
      <c r="C120" s="16"/>
      <c r="D120" s="15"/>
      <c r="E120" s="14"/>
      <c r="F120" s="14"/>
      <c r="G120" s="14"/>
      <c r="H120" s="4"/>
      <c r="I120" s="14"/>
      <c r="J120" s="4"/>
      <c r="K120" s="4"/>
    </row>
    <row r="121" spans="1:13" ht="16.2" thickTop="1" x14ac:dyDescent="0.3">
      <c r="A121" s="4"/>
      <c r="B121" s="15"/>
      <c r="C121" s="16"/>
      <c r="D121" s="79" t="str">
        <f>CONCATENATE("RESUM PRESSUPOST ",B2)</f>
        <v>RESUM PRESSUPOST PdC-11</v>
      </c>
      <c r="E121" s="78"/>
      <c r="F121" s="78"/>
      <c r="G121" s="78"/>
      <c r="H121" s="78"/>
      <c r="I121" s="77"/>
      <c r="J121" s="4"/>
      <c r="K121" s="4"/>
    </row>
    <row r="122" spans="1:13" ht="15.6" x14ac:dyDescent="0.3">
      <c r="A122" s="4"/>
      <c r="B122" s="15"/>
      <c r="C122" s="16"/>
      <c r="D122" s="73" t="str">
        <f>B6</f>
        <v>EQUIPAMENT PUNT DE CONTROL</v>
      </c>
      <c r="E122" s="72"/>
      <c r="F122" s="72"/>
      <c r="G122" s="72"/>
      <c r="H122" s="72"/>
      <c r="I122" s="76">
        <f>I45</f>
        <v>13879</v>
      </c>
      <c r="J122" s="71"/>
      <c r="K122" s="4"/>
    </row>
    <row r="123" spans="1:13" ht="15.6" x14ac:dyDescent="0.3">
      <c r="A123" s="4"/>
      <c r="B123" s="15"/>
      <c r="C123" s="16"/>
      <c r="D123" s="75" t="str">
        <f>B47</f>
        <v xml:space="preserve">OBRA CIVIL </v>
      </c>
      <c r="E123" s="69"/>
      <c r="F123" s="69"/>
      <c r="G123" s="69"/>
      <c r="H123" s="69"/>
      <c r="I123" s="74">
        <f>I72</f>
        <v>1856</v>
      </c>
      <c r="J123" s="71"/>
      <c r="K123" s="4"/>
    </row>
    <row r="124" spans="1:13" ht="15.6" x14ac:dyDescent="0.3">
      <c r="A124" s="4"/>
      <c r="B124" s="15"/>
      <c r="C124" s="16"/>
      <c r="D124" s="73" t="s">
        <v>186</v>
      </c>
      <c r="E124" s="72"/>
      <c r="F124" s="72"/>
      <c r="G124" s="72"/>
      <c r="H124" s="72"/>
      <c r="I124" s="76">
        <f>I89</f>
        <v>8730.5</v>
      </c>
      <c r="J124" s="71"/>
      <c r="K124" s="4"/>
    </row>
    <row r="125" spans="1:13" ht="15.6" x14ac:dyDescent="0.3">
      <c r="A125" s="4"/>
      <c r="B125" s="15"/>
      <c r="C125" s="16"/>
      <c r="D125" s="75" t="s">
        <v>191</v>
      </c>
      <c r="E125" s="69"/>
      <c r="F125" s="69"/>
      <c r="G125" s="69"/>
      <c r="H125" s="69"/>
      <c r="I125" s="74">
        <f>I106</f>
        <v>5200</v>
      </c>
      <c r="J125" s="71"/>
      <c r="K125" s="4"/>
    </row>
    <row r="126" spans="1:13" ht="15.6" x14ac:dyDescent="0.3">
      <c r="A126" s="4"/>
      <c r="B126" s="15"/>
      <c r="C126" s="16"/>
      <c r="D126" s="73" t="str">
        <f>B108</f>
        <v>SENYALITZACIÓ</v>
      </c>
      <c r="E126" s="72"/>
      <c r="F126" s="72"/>
      <c r="G126" s="72"/>
      <c r="H126" s="72"/>
      <c r="I126" s="64">
        <f>I115</f>
        <v>275</v>
      </c>
      <c r="J126" s="71"/>
      <c r="K126" s="4"/>
    </row>
    <row r="127" spans="1:13" ht="15.6" x14ac:dyDescent="0.3">
      <c r="A127" s="4"/>
      <c r="B127" s="15"/>
      <c r="C127" s="16"/>
      <c r="D127" s="70" t="str">
        <f>D118</f>
        <v>TOTAL PRESSUPOST EXECUCIÓ PdC-11</v>
      </c>
      <c r="E127" s="69"/>
      <c r="F127" s="69"/>
      <c r="G127" s="69"/>
      <c r="H127" s="69"/>
      <c r="I127" s="68">
        <f>SUM(I122:I126)</f>
        <v>29940.5</v>
      </c>
      <c r="J127" s="67"/>
      <c r="K127" s="4"/>
    </row>
    <row r="128" spans="1:13" ht="15.6" x14ac:dyDescent="0.3">
      <c r="A128" s="4"/>
      <c r="B128" s="15"/>
      <c r="C128" s="16"/>
      <c r="D128" s="66" t="s">
        <v>159</v>
      </c>
      <c r="E128" s="65">
        <v>0.21</v>
      </c>
      <c r="F128" s="65"/>
      <c r="G128" s="65"/>
      <c r="H128" s="65"/>
      <c r="I128" s="64">
        <f>ROUND(I127*E128,2)</f>
        <v>6287.51</v>
      </c>
      <c r="J128" s="4"/>
      <c r="K128" s="4"/>
    </row>
    <row r="129" spans="1:11" ht="16.2" thickBot="1" x14ac:dyDescent="0.35">
      <c r="A129" s="4"/>
      <c r="B129" s="15"/>
      <c r="C129" s="16"/>
      <c r="D129" s="63" t="str">
        <f>CONCATENATE(D118, "  IVA inclòs")</f>
        <v>TOTAL PRESSUPOST EXECUCIÓ PdC-11  IVA inclòs</v>
      </c>
      <c r="E129" s="62"/>
      <c r="F129" s="62"/>
      <c r="G129" s="62"/>
      <c r="H129" s="62"/>
      <c r="I129" s="61">
        <f>SUM(I127:I128)</f>
        <v>36228.01</v>
      </c>
      <c r="J129" s="4"/>
    </row>
    <row r="130" spans="1:11" ht="15" thickTop="1" x14ac:dyDescent="0.3">
      <c r="A130" s="4"/>
      <c r="B130" s="15"/>
      <c r="C130" s="16"/>
      <c r="D130" s="15"/>
      <c r="E130" s="14"/>
      <c r="F130" s="14"/>
      <c r="G130" s="14"/>
      <c r="H130" s="4"/>
      <c r="I130" s="4"/>
      <c r="J130" s="4"/>
    </row>
    <row r="131" spans="1:11" ht="15" thickBot="1" x14ac:dyDescent="0.35">
      <c r="A131" s="4"/>
      <c r="B131" s="15"/>
      <c r="C131" s="16"/>
      <c r="D131" s="15"/>
      <c r="E131" s="14"/>
      <c r="F131" s="14"/>
      <c r="G131" s="14"/>
      <c r="H131" s="4"/>
      <c r="I131" s="4"/>
      <c r="J131" s="4"/>
    </row>
    <row r="132" spans="1:11" x14ac:dyDescent="0.3">
      <c r="A132" s="60" t="s">
        <v>1</v>
      </c>
      <c r="B132" s="59" t="s">
        <v>158</v>
      </c>
      <c r="C132" s="58"/>
      <c r="D132" s="57"/>
      <c r="E132" s="4"/>
      <c r="F132" s="4"/>
      <c r="G132" s="4"/>
      <c r="H132" s="4"/>
      <c r="I132" s="4"/>
      <c r="J132" s="4"/>
      <c r="K132" s="4"/>
    </row>
    <row r="133" spans="1:11" ht="15" thickBot="1" x14ac:dyDescent="0.35">
      <c r="A133" s="56"/>
      <c r="B133" s="55" t="s">
        <v>0</v>
      </c>
      <c r="C133" s="54"/>
      <c r="D133" s="53"/>
      <c r="E133" s="4"/>
      <c r="F133" s="4"/>
      <c r="G133" s="4"/>
      <c r="H133" s="4"/>
      <c r="I133" s="4"/>
      <c r="J133" s="4"/>
    </row>
    <row r="134" spans="1:11" x14ac:dyDescent="0.3">
      <c r="A134" s="4"/>
      <c r="B134" s="4"/>
      <c r="C134" s="5"/>
      <c r="D134" s="4"/>
      <c r="E134" s="4"/>
      <c r="F134" s="4"/>
      <c r="G134" s="4"/>
      <c r="H134" s="4"/>
      <c r="I134" s="4"/>
      <c r="J134" s="4"/>
    </row>
  </sheetData>
  <autoFilter ref="A1:I129" xr:uid="{DED11570-28B6-44E6-B8DC-09B98000EB2F}">
    <filterColumn colId="4">
      <filters blank="1">
        <filter val="1,00"/>
        <filter val="10,00"/>
        <filter val="12,00"/>
        <filter val="2,00"/>
        <filter val="20,00"/>
        <filter val="21,00%"/>
        <filter val="30,00"/>
        <filter val="5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EE303-5DF7-43FE-B7B2-5AC24985F051}">
  <sheetPr filterMode="1">
    <tabColor theme="0" tint="-0.249977111117893"/>
    <pageSetUpPr fitToPage="1"/>
  </sheetPr>
  <dimension ref="A1:AA131"/>
  <sheetViews>
    <sheetView view="pageBreakPreview" zoomScaleNormal="100" zoomScaleSheetLayoutView="100" workbookViewId="0">
      <selection activeCell="D2" sqref="D2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Generals'!O5</f>
        <v>PdC-12</v>
      </c>
      <c r="C2" s="5"/>
      <c r="D2" s="51" t="str">
        <f>'[1]RESUM PPOST GRAL'!L19</f>
        <v>C/ de l’Estació – C/ Tres Creus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Generals'!O7</f>
        <v>2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15160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Generals'!O8</f>
        <v>2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750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Generals'!O9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Generals'!O10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Generals'!O11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Generals'!O12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Generals'!O13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Generals'!O14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Generals'!O15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Generals'!O16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Generals'!O17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Generals'!O18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Generals'!O19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Generals'!O20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Generals'!O21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Generals'!O22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Generals'!O23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Generals'!O24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Generals'!O25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Generals'!O26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Generals'!O27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Generals'!O28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Generals'!O29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Generals'!O30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hidden="1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Generals'!O31</f>
        <v>0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0</v>
      </c>
      <c r="J31" s="4"/>
      <c r="K31" s="4"/>
    </row>
    <row r="32" spans="1:11" ht="43.2" hidden="1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Generals'!O32</f>
        <v>0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0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Generals'!O33</f>
        <v>1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85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Generals'!O34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Generals'!O35</f>
        <v>1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675</v>
      </c>
      <c r="J35" s="4"/>
      <c r="K35" s="37"/>
    </row>
    <row r="36" spans="1:11" ht="72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Generals'!O36</f>
        <v>1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185</v>
      </c>
      <c r="J36" s="4"/>
      <c r="K36" s="37"/>
    </row>
    <row r="37" spans="1:11" ht="28.8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Generals'!O37</f>
        <v>1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160</v>
      </c>
      <c r="J37" s="4"/>
      <c r="K37" s="4"/>
    </row>
    <row r="38" spans="1:1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Generals'!O38</f>
        <v>1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100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Generals'!O39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Generals'!O40</f>
        <v>2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240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Generals'!O41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Generals'!O42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Generals'!O43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Generals'!O44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22989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Generals'!O46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hidden="1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Generals'!O47</f>
        <v>0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0</v>
      </c>
      <c r="J49" s="4"/>
      <c r="K49" s="4"/>
    </row>
    <row r="50" spans="1:13" ht="86.4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Generals'!O48</f>
        <v>1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495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Generals'!O49</f>
        <v>2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300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Generals'!O50</f>
        <v>2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80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Generals'!O51</f>
        <v>2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160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Generals'!O52</f>
        <v>5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410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Generals'!O53</f>
        <v>3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555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Generals'!O54</f>
        <v>130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195</v>
      </c>
      <c r="J56" s="4"/>
      <c r="K56" s="4"/>
      <c r="L56" s="35"/>
    </row>
    <row r="57" spans="1:13" ht="100.8" hidden="1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Generals'!O55</f>
        <v>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Generals'!O56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Generals'!O57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Generals'!O58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Generals'!O59</f>
        <v>15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1305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Generals'!O60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Generals'!O61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Generals'!O62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Generals'!O63</f>
        <v>2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310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Generals'!O64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Generals'!O65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Generals'!O66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Generals'!O67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Generals'!O68</f>
        <v>20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60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Generals'!O69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4190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Generals'!O71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Generals'!O72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Generals'!O73</f>
        <v>20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22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Generals'!O74</f>
        <v>20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18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Generals'!O75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Generals'!O76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hidden="1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Generals'!O77</f>
        <v>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0</v>
      </c>
      <c r="J81" s="4"/>
      <c r="K81" s="37"/>
    </row>
    <row r="82" spans="1:13" hidden="1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Generals'!O78</f>
        <v>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0</v>
      </c>
      <c r="J82" s="4"/>
      <c r="K82" s="37"/>
    </row>
    <row r="83" spans="1:13" ht="28.8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Generals'!O79</f>
        <v>160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576</v>
      </c>
      <c r="J83" s="4"/>
      <c r="K83" s="37"/>
    </row>
    <row r="84" spans="1:13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Generals'!O80</f>
        <v>160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144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Generals'!O81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Generals'!O82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1908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Generals'!O86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0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Generals'!O87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Generals'!O88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Generals'!O89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Generals'!O90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Generals'!O91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Generals'!O92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Generals'!O93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Generals'!O94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Generals'!O95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Generals'!O96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Generals'!O97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s="35" customFormat="1" ht="43.2" hidden="1" x14ac:dyDescent="0.3">
      <c r="A101" s="37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Generals'!O98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ref="I101:I102" si="5">ROUND(E101*H101,2)</f>
        <v>0</v>
      </c>
      <c r="J101" s="37"/>
      <c r="K101" s="4"/>
      <c r="L101" s="1"/>
      <c r="M101" s="1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Generals'!O99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si="5"/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Generals'!O101</f>
        <v>2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6">ROUND(E106*H106,2)</f>
        <v>150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Generals'!O102</f>
        <v>3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6"/>
        <v>360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Generals'!O103</f>
        <v>5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6"/>
        <v>200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Generals'!O104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6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Generals'!O105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6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Generals'!O106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6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710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PdC-12</v>
      </c>
      <c r="E115" s="81"/>
      <c r="F115" s="81"/>
      <c r="G115" s="81"/>
      <c r="H115" s="81"/>
      <c r="I115" s="80">
        <f>SUM(I6:I112)/2</f>
        <v>34997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PdC-12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22989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4190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1908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710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PdC-12</v>
      </c>
      <c r="E124" s="69"/>
      <c r="F124" s="69"/>
      <c r="G124" s="69"/>
      <c r="H124" s="69"/>
      <c r="I124" s="68">
        <f>SUM(I119:I123)</f>
        <v>34997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7349.37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PdC-12  IVA inclòs</v>
      </c>
      <c r="E126" s="62"/>
      <c r="F126" s="62"/>
      <c r="G126" s="62"/>
      <c r="H126" s="62"/>
      <c r="I126" s="61">
        <f>SUM(I124:I125)</f>
        <v>42346.37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130,00"/>
        <filter val="15,00"/>
        <filter val="160,00"/>
        <filter val="2,00"/>
        <filter val="20,00"/>
        <filter val="21,00%"/>
        <filter val="3,00"/>
        <filter val="5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06AD3-C6FA-4C75-A2AA-355900942D33}">
  <sheetPr filterMode="1">
    <tabColor theme="0" tint="-0.249977111117893"/>
    <pageSetUpPr fitToPage="1"/>
  </sheetPr>
  <dimension ref="A1:AA131"/>
  <sheetViews>
    <sheetView view="pageBreakPreview" zoomScaleNormal="100" zoomScaleSheetLayoutView="100" workbookViewId="0">
      <selection activeCell="D2" sqref="D2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Generals'!P5</f>
        <v>PdC-13</v>
      </c>
      <c r="C2" s="5"/>
      <c r="D2" s="51" t="str">
        <f>'[1]RESUM PPOST GRAL'!L20</f>
        <v>C/ de Riego – C/ Marqués de Comillas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Generals'!P7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Generals'!P8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Generals'!P9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Generals'!P10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Generals'!P11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Generals'!P12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Generals'!P13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Generals'!P14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Generals'!P15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Generals'!P16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Generals'!P17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Generals'!P18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Generals'!P19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Generals'!P20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Generals'!P21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Generals'!P22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Generals'!P23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Generals'!P24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Generals'!P25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Generals'!P26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Generals'!P27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Generals'!P28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Generals'!P29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Generals'!P30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Generals'!P31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Generals'!P32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Generals'!P33</f>
        <v>1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85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Generals'!P34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Generals'!P35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Generals'!P36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Generals'!P37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Generals'!P38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Generals'!P39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Generals'!P40</f>
        <v>1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120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Generals'!P41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Generals'!P42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Generals'!P43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Generals'!P44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14084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Generals'!P46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Generals'!P47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Generals'!P48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Generals'!P49</f>
        <v>1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150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Generals'!P50</f>
        <v>1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40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Generals'!P51</f>
        <v>1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80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Generals'!P52</f>
        <v>2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164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Generals'!P53</f>
        <v>2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370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Generals'!P54</f>
        <v>10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15</v>
      </c>
      <c r="J56" s="4"/>
      <c r="K56" s="4"/>
      <c r="L56" s="35"/>
    </row>
    <row r="57" spans="1:13" ht="100.8" hidden="1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Generals'!P55</f>
        <v>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Generals'!P56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Generals'!P57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Generals'!P58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Generals'!P59</f>
        <v>5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435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Generals'!P60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Generals'!P61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Generals'!P62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hidden="1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Generals'!P63</f>
        <v>0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0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Generals'!P64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Generals'!P65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Generals'!P66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Generals'!P67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Generals'!P68</f>
        <v>10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30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Generals'!P69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1714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Generals'!P71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Generals'!P72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Generals'!P73</f>
        <v>30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33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Generals'!P74</f>
        <v>30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27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Generals'!P75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Generals'!P76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Generals'!P77</f>
        <v>20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57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Generals'!P78</f>
        <v>20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18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Generals'!P79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Generals'!P80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Generals'!P81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Generals'!P82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1283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Generals'!P86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0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Generals'!P87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Generals'!P88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Generals'!P89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Generals'!P90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Generals'!P91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Generals'!P92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Generals'!P93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Generals'!P94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Generals'!P95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Generals'!P96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Generals'!P97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s="35" customFormat="1" ht="43.2" hidden="1" x14ac:dyDescent="0.3">
      <c r="A101" s="37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Generals'!P98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ref="I101:I102" si="5">ROUND(E101*H101,2)</f>
        <v>0</v>
      </c>
      <c r="J101" s="37"/>
      <c r="K101" s="4"/>
      <c r="L101" s="1"/>
      <c r="M101" s="1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Generals'!P99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si="5"/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Generals'!P101</f>
        <v>1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6">ROUND(E106*H106,2)</f>
        <v>75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Generals'!P102</f>
        <v>2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6"/>
        <v>240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Generals'!P103</f>
        <v>3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6"/>
        <v>120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Generals'!P104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6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Generals'!P105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6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Generals'!P106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6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435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PdC-13</v>
      </c>
      <c r="E115" s="81"/>
      <c r="F115" s="81"/>
      <c r="G115" s="81"/>
      <c r="H115" s="81"/>
      <c r="I115" s="80">
        <f>SUM(I6:I112)/2</f>
        <v>22716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PdC-13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14084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1714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1283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435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PdC-13</v>
      </c>
      <c r="E124" s="69"/>
      <c r="F124" s="69"/>
      <c r="G124" s="69"/>
      <c r="H124" s="69"/>
      <c r="I124" s="68">
        <f>SUM(I119:I123)</f>
        <v>22716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4770.3599999999997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PdC-13  IVA inclòs</v>
      </c>
      <c r="E126" s="62"/>
      <c r="F126" s="62"/>
      <c r="G126" s="62"/>
      <c r="H126" s="62"/>
      <c r="I126" s="61">
        <f>SUM(I124:I125)</f>
        <v>27486.36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10,00"/>
        <filter val="2,00"/>
        <filter val="20,00"/>
        <filter val="21,00%"/>
        <filter val="3,00"/>
        <filter val="30,00"/>
        <filter val="5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C713A-B1F5-478E-94D3-D63D35031A6C}">
  <sheetPr filterMode="1">
    <tabColor theme="0" tint="-0.249977111117893"/>
    <pageSetUpPr fitToPage="1"/>
  </sheetPr>
  <dimension ref="A1:AA131"/>
  <sheetViews>
    <sheetView view="pageBreakPreview" zoomScaleNormal="100" zoomScaleSheetLayoutView="100" workbookViewId="0">
      <selection activeCell="D2" sqref="D2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Generals'!Q5</f>
        <v>PdC-14</v>
      </c>
      <c r="C2" s="5"/>
      <c r="D2" s="51" t="str">
        <f>'[1]RESUM PPOST GRAL'!L21</f>
        <v>C/ Turull – C/ Marqués de Comillas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Generals'!Q7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Generals'!Q8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Generals'!Q9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Generals'!Q10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Generals'!Q11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Generals'!Q12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Generals'!Q13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Generals'!Q14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Generals'!Q15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Generals'!Q16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Generals'!Q17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Generals'!Q18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Generals'!Q19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Generals'!Q20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Generals'!Q21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Generals'!Q22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Generals'!Q23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Generals'!Q24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Generals'!Q25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Generals'!Q26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Generals'!Q27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Generals'!Q28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Generals'!Q29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Generals'!Q30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Generals'!Q31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Generals'!Q32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hidden="1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Generals'!Q33</f>
        <v>0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0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Generals'!Q34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Generals'!Q35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Generals'!Q36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Generals'!Q37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Generals'!Q38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Generals'!Q39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hidden="1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Generals'!Q40</f>
        <v>0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Generals'!Q41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Generals'!Q42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Generals'!Q43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Generals'!Q44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13879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Generals'!Q46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Generals'!Q47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Generals'!Q48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Generals'!Q49</f>
        <v>3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450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Generals'!Q50</f>
        <v>3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120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Generals'!Q51</f>
        <v>3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240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Generals'!Q52</f>
        <v>5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410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Generals'!Q53</f>
        <v>3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555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Generals'!Q54</f>
        <v>75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112.5</v>
      </c>
      <c r="J56" s="4"/>
      <c r="K56" s="4"/>
      <c r="L56" s="35"/>
    </row>
    <row r="57" spans="1:13" ht="100.8" hidden="1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Generals'!Q55</f>
        <v>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Generals'!Q56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Generals'!Q57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Generals'!Q58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Generals'!Q59</f>
        <v>75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6525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Generals'!Q60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Generals'!Q61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Generals'!Q62</f>
        <v>30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1800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Generals'!Q63</f>
        <v>2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310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Generals'!Q64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Generals'!Q65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Generals'!Q66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Generals'!Q67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Generals'!Q68</f>
        <v>55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165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Generals'!Q69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11117.5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Generals'!Q71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Generals'!Q72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Generals'!Q73</f>
        <v>30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33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Generals'!Q74</f>
        <v>30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27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Generals'!Q75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Generals'!Q76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hidden="1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Generals'!Q77</f>
        <v>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0</v>
      </c>
      <c r="J81" s="4"/>
      <c r="K81" s="37"/>
    </row>
    <row r="82" spans="1:13" hidden="1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Generals'!Q78</f>
        <v>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0</v>
      </c>
      <c r="J82" s="4"/>
      <c r="K82" s="37"/>
    </row>
    <row r="83" spans="1:13" ht="28.8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Generals'!Q79</f>
        <v>200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720</v>
      </c>
      <c r="J83" s="4"/>
      <c r="K83" s="37"/>
    </row>
    <row r="84" spans="1:13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Generals'!Q80</f>
        <v>200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180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Generals'!Q81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Generals'!Q82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2108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Generals'!Q86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0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Generals'!Q87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Generals'!Q88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Generals'!Q89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Generals'!Q90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Generals'!Q91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Generals'!Q92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Generals'!Q93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Generals'!Q94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Generals'!Q95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Generals'!Q96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Generals'!Q97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s="35" customFormat="1" ht="43.2" hidden="1" x14ac:dyDescent="0.3">
      <c r="A101" s="37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Generals'!Q98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ref="I101:I102" si="5">ROUND(E101*H101,2)</f>
        <v>0</v>
      </c>
      <c r="J101" s="37"/>
      <c r="K101" s="4"/>
      <c r="L101" s="1"/>
      <c r="M101" s="1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Generals'!Q99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si="5"/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Generals'!Q101</f>
        <v>1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6">ROUND(E106*H106,2)</f>
        <v>75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Generals'!Q102</f>
        <v>2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6"/>
        <v>240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Generals'!Q103</f>
        <v>3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6"/>
        <v>120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Generals'!Q104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6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Generals'!Q105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6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Generals'!Q106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6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435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PdC-14</v>
      </c>
      <c r="E115" s="81"/>
      <c r="F115" s="81"/>
      <c r="G115" s="81"/>
      <c r="H115" s="81"/>
      <c r="I115" s="80">
        <f>SUM(I6:I112)/2</f>
        <v>32739.5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PdC-14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13879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11117.5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2108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435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PdC-14</v>
      </c>
      <c r="E124" s="69"/>
      <c r="F124" s="69"/>
      <c r="G124" s="69"/>
      <c r="H124" s="69"/>
      <c r="I124" s="68">
        <f>SUM(I119:I123)</f>
        <v>32739.5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6875.3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PdC-14  IVA inclòs</v>
      </c>
      <c r="E126" s="62"/>
      <c r="F126" s="62"/>
      <c r="G126" s="62"/>
      <c r="H126" s="62"/>
      <c r="I126" s="61">
        <f>SUM(I124:I125)</f>
        <v>39614.800000000003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2,00"/>
        <filter val="200,00"/>
        <filter val="21,00%"/>
        <filter val="3,00"/>
        <filter val="30,00"/>
        <filter val="5,00"/>
        <filter val="55,00"/>
        <filter val="75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45F3D-1AF4-43F3-B67A-83C2A959CEC4}">
  <sheetPr filterMode="1">
    <tabColor theme="0" tint="-0.249977111117893"/>
    <pageSetUpPr fitToPage="1"/>
  </sheetPr>
  <dimension ref="A1:AA131"/>
  <sheetViews>
    <sheetView view="pageBreakPreview" zoomScaleNormal="100" zoomScaleSheetLayoutView="100" workbookViewId="0">
      <selection activeCell="D2" sqref="D2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Generals'!R5</f>
        <v>PdC-15</v>
      </c>
      <c r="C2" s="5"/>
      <c r="D2" s="51" t="str">
        <f>'[1]RESUM PPOST GRAL'!L22</f>
        <v>C/ Sant Oleguer – C/ Marqués de Comillas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Generals'!R7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Generals'!R8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Generals'!R9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Generals'!R10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Generals'!R11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Generals'!R12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Generals'!R13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Generals'!R14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Generals'!R15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Generals'!R16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Generals'!R17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Generals'!R18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Generals'!R19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Generals'!R20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Generals'!R21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Generals'!R22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Generals'!R23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Generals'!R24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Generals'!R25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Generals'!R26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Generals'!R27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Generals'!R28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Generals'!R29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Generals'!R30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Generals'!R31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Generals'!R32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hidden="1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Generals'!R33</f>
        <v>0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0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Generals'!R34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Generals'!R35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Generals'!R36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Generals'!R37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Generals'!R38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Generals'!R39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hidden="1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Generals'!R40</f>
        <v>0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Generals'!R41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Generals'!R42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Generals'!R43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Generals'!R44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13879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Generals'!R46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Generals'!R47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Generals'!R48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Generals'!R49</f>
        <v>3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450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Generals'!R50</f>
        <v>3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120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Generals'!R51</f>
        <v>3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240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Generals'!R52</f>
        <v>5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410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Generals'!R53</f>
        <v>3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555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Generals'!R54</f>
        <v>100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150</v>
      </c>
      <c r="J56" s="4"/>
      <c r="K56" s="4"/>
      <c r="L56" s="35"/>
    </row>
    <row r="57" spans="1:13" ht="100.8" hidden="1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Generals'!R55</f>
        <v>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Generals'!R56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Generals'!R57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Generals'!R58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Generals'!R59</f>
        <v>100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8700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Generals'!R60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Generals'!R61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Generals'!R62</f>
        <v>25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1500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Generals'!R63</f>
        <v>4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620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Generals'!R64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Generals'!R65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Generals'!R66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Generals'!R67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Generals'!R68</f>
        <v>65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195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Generals'!R69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13370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Generals'!R71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Generals'!R72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Generals'!R73</f>
        <v>25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27.5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Generals'!R74</f>
        <v>25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22.5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Generals'!R75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Generals'!R76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hidden="1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Generals'!R77</f>
        <v>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0</v>
      </c>
      <c r="J81" s="4"/>
      <c r="K81" s="37"/>
    </row>
    <row r="82" spans="1:13" hidden="1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Generals'!R78</f>
        <v>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0</v>
      </c>
      <c r="J82" s="4"/>
      <c r="K82" s="37"/>
    </row>
    <row r="83" spans="1:13" ht="28.8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Generals'!R79</f>
        <v>260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936</v>
      </c>
      <c r="J83" s="4"/>
      <c r="K83" s="37"/>
    </row>
    <row r="84" spans="1:13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Generals'!R80</f>
        <v>260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234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Generals'!R81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Generals'!R82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2368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Generals'!R86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0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Generals'!R87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Generals'!R88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Generals'!R89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Generals'!R90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Generals'!R91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Generals'!R92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Generals'!R93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Generals'!R94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Generals'!R95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Generals'!R96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Generals'!R97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s="35" customFormat="1" ht="43.2" hidden="1" x14ac:dyDescent="0.3">
      <c r="A101" s="37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Generals'!R98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ref="I101" si="5">ROUND(E101*H101,2)</f>
        <v>0</v>
      </c>
      <c r="J101" s="37"/>
      <c r="K101" s="4"/>
      <c r="L101" s="1"/>
      <c r="M101" s="1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Generals'!R99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ref="I102" si="6">ROUND(E102*H102,2)</f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Generals'!R101</f>
        <v>1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7">ROUND(E106*H106,2)</f>
        <v>75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Generals'!R102</f>
        <v>2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7"/>
        <v>240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Generals'!R103</f>
        <v>3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7"/>
        <v>120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Generals'!R104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7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Generals'!R105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7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Generals'!R106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7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435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PdC-15</v>
      </c>
      <c r="E115" s="81"/>
      <c r="F115" s="81"/>
      <c r="G115" s="81"/>
      <c r="H115" s="81"/>
      <c r="I115" s="80">
        <f>SUM(I6:I112)/2</f>
        <v>35252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PdC-15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13879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13370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2368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435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PdC-15</v>
      </c>
      <c r="E124" s="69"/>
      <c r="F124" s="69"/>
      <c r="G124" s="69"/>
      <c r="H124" s="69"/>
      <c r="I124" s="68">
        <f>SUM(I119:I123)</f>
        <v>35252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7402.92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PdC-15  IVA inclòs</v>
      </c>
      <c r="E126" s="62"/>
      <c r="F126" s="62"/>
      <c r="G126" s="62"/>
      <c r="H126" s="62"/>
      <c r="I126" s="61">
        <f>SUM(I124:I125)</f>
        <v>42654.92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100,00"/>
        <filter val="2,00"/>
        <filter val="21,00%"/>
        <filter val="25,00"/>
        <filter val="260,00"/>
        <filter val="3,00"/>
        <filter val="4,00"/>
        <filter val="5,00"/>
        <filter val="65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9BCDE-02FE-489B-9C8A-3C993E3B748C}">
  <sheetPr filterMode="1">
    <tabColor theme="0" tint="-0.249977111117893"/>
    <pageSetUpPr fitToPage="1"/>
  </sheetPr>
  <dimension ref="A1:AA131"/>
  <sheetViews>
    <sheetView view="pageBreakPreview" zoomScaleNormal="100" zoomScaleSheetLayoutView="100" workbookViewId="0">
      <selection activeCell="D2" sqref="D2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Generals'!S5</f>
        <v>PdC-16</v>
      </c>
      <c r="C2" s="5"/>
      <c r="D2" s="51" t="str">
        <f>'[1]RESUM PPOST GRAL'!L23</f>
        <v xml:space="preserve">Rambla – C/ Marqués de Comillas – C/ Latorre 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Generals'!S7</f>
        <v>2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15160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Generals'!S8</f>
        <v>2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750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Generals'!S9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Generals'!S10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Generals'!S11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Generals'!S12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Generals'!S13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Generals'!S14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Generals'!S15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Generals'!S16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Generals'!S17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Generals'!S18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Generals'!S19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Generals'!S20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Generals'!S21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Generals'!S22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Generals'!S23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Generals'!S24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Generals'!S25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Generals'!S26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Generals'!S27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Generals'!S28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Generals'!S29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Generals'!S30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hidden="1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Generals'!S31</f>
        <v>0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0</v>
      </c>
      <c r="J31" s="4"/>
      <c r="K31" s="4"/>
    </row>
    <row r="32" spans="1:11" ht="43.2" hidden="1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Generals'!S32</f>
        <v>0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0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Generals'!S33</f>
        <v>1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85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Generals'!S34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Generals'!S35</f>
        <v>1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" si="1">ROUND(E35*H35,2)</f>
        <v>675</v>
      </c>
      <c r="J35" s="4"/>
      <c r="K35" s="37"/>
    </row>
    <row r="36" spans="1:11" ht="72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Generals'!S36</f>
        <v>1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ref="I36" si="2">ROUND(E36*H36,2)</f>
        <v>185</v>
      </c>
      <c r="J36" s="4"/>
      <c r="K36" s="37"/>
    </row>
    <row r="37" spans="1:11" ht="28.8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Generals'!S37</f>
        <v>1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160</v>
      </c>
      <c r="J37" s="4"/>
      <c r="K37" s="4"/>
    </row>
    <row r="38" spans="1:1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Generals'!S38</f>
        <v>1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100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Generals'!S39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Generals'!S40</f>
        <v>2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240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Generals'!S41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Generals'!S42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Generals'!S43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Generals'!S44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22989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Generals'!S46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3">ROUND(E48*H48,2)</f>
        <v>235</v>
      </c>
      <c r="J48" s="4"/>
      <c r="K48" s="4"/>
    </row>
    <row r="49" spans="1:13" ht="72" hidden="1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Generals'!S47</f>
        <v>0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3"/>
        <v>0</v>
      </c>
      <c r="J49" s="4"/>
      <c r="K49" s="4"/>
    </row>
    <row r="50" spans="1:13" ht="86.4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Generals'!S48</f>
        <v>1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3"/>
        <v>495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Generals'!S49</f>
        <v>1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3"/>
        <v>150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Generals'!S50</f>
        <v>1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3"/>
        <v>40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Generals'!S51</f>
        <v>1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3"/>
        <v>80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Generals'!S52</f>
        <v>2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3"/>
        <v>164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Generals'!S53</f>
        <v>2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3"/>
        <v>370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Generals'!S54</f>
        <v>65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3"/>
        <v>97.5</v>
      </c>
      <c r="J56" s="4"/>
      <c r="K56" s="4"/>
      <c r="L56" s="35"/>
    </row>
    <row r="57" spans="1:13" ht="100.8" hidden="1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Generals'!S55</f>
        <v>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3"/>
        <v>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Generals'!S56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3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Generals'!S57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3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Generals'!S58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3"/>
        <v>0</v>
      </c>
      <c r="J60" s="4"/>
      <c r="K60" s="4"/>
      <c r="L60" s="35"/>
      <c r="M60" s="35"/>
    </row>
    <row r="61" spans="1:13" ht="100.8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Generals'!S59</f>
        <v>10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3"/>
        <v>870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Generals'!S60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3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Generals'!S61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3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Generals'!S62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3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Generals'!S63</f>
        <v>1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3"/>
        <v>155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Generals'!S64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3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Generals'!S65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3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Generals'!S66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3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Generals'!S67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3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Generals'!S68</f>
        <v>30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3"/>
        <v>90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Generals'!S69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3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2831.5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Generals'!S71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Generals'!S72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4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Generals'!S73</f>
        <v>10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4"/>
        <v>11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Generals'!S74</f>
        <v>10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4"/>
        <v>9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Generals'!S75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4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Generals'!S76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4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Generals'!S77</f>
        <v>80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4"/>
        <v>228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Generals'!S78</f>
        <v>80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4"/>
        <v>72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Generals'!S79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4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Generals'!S80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4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Generals'!S81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4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Generals'!S82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4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1468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Generals'!S86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0" si="5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Generals'!S87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5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Generals'!S88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5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Generals'!S89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5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Generals'!S90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5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Generals'!S91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5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Generals'!S92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5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Generals'!S93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5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Generals'!S94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5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Generals'!S95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5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Generals'!S96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5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Generals'!S97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5"/>
        <v>0</v>
      </c>
      <c r="J100" s="37"/>
      <c r="K100" s="4"/>
      <c r="L100" s="1"/>
      <c r="M100" s="1"/>
    </row>
    <row r="101" spans="1:13" s="35" customFormat="1" ht="43.2" hidden="1" x14ac:dyDescent="0.3">
      <c r="A101" s="37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Generals'!S98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ref="I101:I102" si="6">ROUND(E101*H101,2)</f>
        <v>0</v>
      </c>
      <c r="J101" s="37"/>
      <c r="K101" s="4"/>
      <c r="L101" s="1"/>
      <c r="M101" s="1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Generals'!S99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si="6"/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Generals'!S101</f>
        <v>2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7">ROUND(E106*H106,2)</f>
        <v>150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Generals'!S102</f>
        <v>4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7"/>
        <v>480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Generals'!S103</f>
        <v>6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7"/>
        <v>240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Generals'!S104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7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Generals'!S105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7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Generals'!S106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7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870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PdC-16</v>
      </c>
      <c r="E115" s="81"/>
      <c r="F115" s="81"/>
      <c r="G115" s="81"/>
      <c r="H115" s="81"/>
      <c r="I115" s="80">
        <f>SUM(I6:I112)/2</f>
        <v>33358.5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PdC-16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22989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2831.5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1468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870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PdC-16</v>
      </c>
      <c r="E124" s="69"/>
      <c r="F124" s="69"/>
      <c r="G124" s="69"/>
      <c r="H124" s="69"/>
      <c r="I124" s="68">
        <f>SUM(I119:I123)</f>
        <v>33358.5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7005.29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PdC-16  IVA inclòs</v>
      </c>
      <c r="E126" s="62"/>
      <c r="F126" s="62"/>
      <c r="G126" s="62"/>
      <c r="H126" s="62"/>
      <c r="I126" s="61">
        <f>SUM(I124:I125)</f>
        <v>40363.79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10,00"/>
        <filter val="2,00"/>
        <filter val="21,00%"/>
        <filter val="30,00"/>
        <filter val="4,00"/>
        <filter val="5,00"/>
        <filter val="6,00"/>
        <filter val="65,00"/>
        <filter val="80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0B526-F658-48FE-BD99-1D631E1EAB8F}">
  <sheetPr filterMode="1">
    <tabColor theme="0" tint="-0.249977111117893"/>
    <pageSetUpPr fitToPage="1"/>
  </sheetPr>
  <dimension ref="A1:AA134"/>
  <sheetViews>
    <sheetView view="pageBreakPreview" zoomScaleNormal="100" zoomScaleSheetLayoutView="100" workbookViewId="0">
      <selection activeCell="D2" sqref="D2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Generals'!T5</f>
        <v>PdC-17</v>
      </c>
      <c r="C2" s="5"/>
      <c r="D2" s="51" t="str">
        <f>'[1]RESUM PPOST GRAL'!L24</f>
        <v>C/ Sant Pau – C/ Latorre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Generals'!T7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Generals'!T8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Generals'!T9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Generals'!T10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Generals'!T11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Generals'!T12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Generals'!T13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Generals'!T14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Generals'!T15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Generals'!T16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Generals'!T17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Generals'!T18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Generals'!T19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Generals'!T20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Generals'!T21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Generals'!T22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Generals'!T23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Generals'!T24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Generals'!T25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Generals'!T26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Generals'!T27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Generals'!T28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Generals'!T29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Generals'!T30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Generals'!T31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Generals'!T32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Generals'!T33</f>
        <v>1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85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Generals'!T34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Generals'!T35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Generals'!T36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Generals'!T37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Generals'!T38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Generals'!T39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Generals'!T40</f>
        <v>1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120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Generals'!T41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Generals'!T42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Generals'!T43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Generals'!T44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14084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Generals'!T46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Generals'!T47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Generals'!T48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Generals'!T49</f>
        <v>3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450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Generals'!T50</f>
        <v>3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120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Generals'!T51</f>
        <v>3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240</v>
      </c>
      <c r="J53" s="4"/>
      <c r="K53" s="4"/>
    </row>
    <row r="54" spans="1:13" s="35" customFormat="1" ht="43.2" hidden="1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Generals'!T52</f>
        <v>0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0</v>
      </c>
      <c r="J54" s="4"/>
      <c r="K54" s="4"/>
      <c r="M54" s="1"/>
    </row>
    <row r="55" spans="1:13" ht="28.8" hidden="1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Generals'!T53</f>
        <v>0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0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Generals'!T54</f>
        <v>40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60</v>
      </c>
      <c r="J56" s="4"/>
      <c r="K56" s="4"/>
      <c r="L56" s="35"/>
    </row>
    <row r="57" spans="1:13" ht="100.8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Generals'!T55</f>
        <v>20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1700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Generals'!T56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Generals'!T57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Generals'!T58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hidden="1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Generals'!T59</f>
        <v>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0</v>
      </c>
      <c r="J61" s="4"/>
      <c r="K61" s="4"/>
      <c r="L61" s="35"/>
      <c r="M61" s="35"/>
    </row>
    <row r="62" spans="1:13" ht="115.2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Generals'!T60</f>
        <v>10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1870</v>
      </c>
      <c r="J62" s="4"/>
      <c r="K62" s="4"/>
      <c r="L62" s="35"/>
      <c r="M62" s="35"/>
    </row>
    <row r="63" spans="1:13" ht="28.8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Generals'!T61</f>
        <v>10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650</v>
      </c>
      <c r="J63" s="4"/>
      <c r="K63" s="4"/>
      <c r="L63" s="35"/>
      <c r="M63" s="35"/>
    </row>
    <row r="64" spans="1:13" ht="28.8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Generals'!T62</f>
        <v>20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1200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Generals'!T63</f>
        <v>2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310</v>
      </c>
      <c r="J65" s="4"/>
      <c r="K65" s="4"/>
      <c r="L65" s="35"/>
      <c r="M65" s="35"/>
    </row>
    <row r="66" spans="1:13" ht="115.2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Generals'!T64</f>
        <v>1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430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Generals'!T65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Generals'!T66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Generals'!T67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Generals'!T68</f>
        <v>40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120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Generals'!T69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7580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Generals'!T71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Generals'!T72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5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Generals'!T73</f>
        <v>20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22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Generals'!T74</f>
        <v>20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18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Generals'!T75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Generals'!T76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Generals'!T77</f>
        <v>10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28.5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Generals'!T78</f>
        <v>10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9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Generals'!T79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Generals'!T80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Generals'!T81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Generals'!T82</f>
        <v>1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>ROUND(E86*H86,2)</f>
        <v>4950</v>
      </c>
      <c r="J86" s="4"/>
      <c r="K86" s="37"/>
    </row>
    <row r="87" spans="1:13" x14ac:dyDescent="0.3">
      <c r="A87" s="4"/>
      <c r="B87" s="33" t="str">
        <f>'Preus Unitaris'!B85</f>
        <v>I-013</v>
      </c>
      <c r="C87" s="41" t="str">
        <f>VLOOKUP(B87,'Preus Unitaris'!$B$2:$G$1058,2,FALSE)</f>
        <v>UT</v>
      </c>
      <c r="D87" s="19" t="str">
        <f>VLOOKUP(B87,'Preus Unitaris'!$B$2:$G$1058,3,FALSE)</f>
        <v>TRAMITACIÓ I GESTIÓ DE L'ESCOMESA</v>
      </c>
      <c r="E87" s="31">
        <f>'Amidaments Generals'!T83</f>
        <v>1</v>
      </c>
      <c r="F87" s="29">
        <f>VLOOKUP(B87,'Preus Unitaris'!$B$2:$G$1058,4,FALSE)</f>
        <v>1092.4369999999999</v>
      </c>
      <c r="G87" s="29">
        <f>VLOOKUP(B87,'Preus Unitaris'!$B$2:$G$1058,5,FALSE)</f>
        <v>207.56</v>
      </c>
      <c r="H87" s="28">
        <f>VLOOKUP(B87,'Preus Unitaris'!$B$2:$G$1058,6,FALSE)</f>
        <v>1300</v>
      </c>
      <c r="I87" s="31">
        <f t="shared" ref="I87:I88" si="4">ROUND(E87*H87,2)</f>
        <v>1300</v>
      </c>
      <c r="J87" s="4"/>
      <c r="K87" s="37"/>
    </row>
    <row r="88" spans="1:13" x14ac:dyDescent="0.3">
      <c r="A88" s="4"/>
      <c r="B88" s="33" t="str">
        <f>'Preus Unitaris'!B86</f>
        <v>I-014</v>
      </c>
      <c r="C88" s="41" t="str">
        <f>VLOOKUP(B88,'Preus Unitaris'!$B$2:$G$1058,2,FALSE)</f>
        <v>UT</v>
      </c>
      <c r="D88" s="19" t="str">
        <f>VLOOKUP(B88,'Preus Unitaris'!$B$2:$G$1058,3,FALSE)</f>
        <v>PROJECTE DE LEGALITZACIÓ</v>
      </c>
      <c r="E88" s="31">
        <f>'Amidaments Generals'!T84</f>
        <v>1</v>
      </c>
      <c r="F88" s="29">
        <f>VLOOKUP(B88,'Preus Unitaris'!$B$2:$G$1058,4,FALSE)</f>
        <v>1037.8150000000001</v>
      </c>
      <c r="G88" s="29">
        <f>VLOOKUP(B88,'Preus Unitaris'!$B$2:$G$1058,5,FALSE)</f>
        <v>197.18</v>
      </c>
      <c r="H88" s="28">
        <f>VLOOKUP(B88,'Preus Unitaris'!$B$2:$G$1058,6,FALSE)</f>
        <v>1235</v>
      </c>
      <c r="I88" s="31">
        <f t="shared" si="4"/>
        <v>1235</v>
      </c>
      <c r="J88" s="4"/>
      <c r="K88" s="37"/>
    </row>
    <row r="89" spans="1:13" x14ac:dyDescent="0.3">
      <c r="A89" s="4"/>
      <c r="B89" s="87"/>
      <c r="C89" s="86"/>
      <c r="D89" s="88" t="s">
        <v>206</v>
      </c>
      <c r="E89" s="84"/>
      <c r="F89" s="84"/>
      <c r="G89" s="84"/>
      <c r="H89" s="84"/>
      <c r="I89" s="83">
        <f>SUM(I75:I88)</f>
        <v>8710.5</v>
      </c>
      <c r="J89" s="4"/>
      <c r="K89" s="37"/>
    </row>
    <row r="90" spans="1:13" x14ac:dyDescent="0.3">
      <c r="A90" s="4"/>
      <c r="B90" s="37"/>
      <c r="C90" s="92"/>
      <c r="D90" s="93"/>
      <c r="E90" s="37"/>
      <c r="F90" s="37"/>
      <c r="G90" s="37"/>
      <c r="H90" s="37"/>
      <c r="I90" s="94"/>
      <c r="J90" s="4"/>
      <c r="K90" s="37"/>
    </row>
    <row r="91" spans="1:13" s="35" customFormat="1" x14ac:dyDescent="0.3">
      <c r="A91" s="37"/>
      <c r="B91" s="23" t="str">
        <f>'Preus Unitaris'!B88</f>
        <v>COMUNICACIONS</v>
      </c>
      <c r="C91" s="38"/>
      <c r="D91" s="39"/>
      <c r="E91" s="38"/>
      <c r="F91" s="38"/>
      <c r="G91" s="38"/>
      <c r="H91" s="38"/>
      <c r="I91" s="38"/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Unitaris'!B89</f>
        <v>F-001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92" s="31">
        <f>'Amidaments Generals'!T86</f>
        <v>0</v>
      </c>
      <c r="F92" s="34">
        <f>VLOOKUP(B92,'Preus Unitaris'!$B$2:$G$1058,4,FALSE)</f>
        <v>2.1850000000000001</v>
      </c>
      <c r="G92" s="34">
        <f>VLOOKUP(B92,'Preus Unitaris'!$B$2:$G$1058,5,FALSE)</f>
        <v>0.42</v>
      </c>
      <c r="H92" s="34">
        <f>VLOOKUP(B92,'Preus Unitaris'!$B$2:$G$1058,6,FALSE)</f>
        <v>2.6</v>
      </c>
      <c r="I92" s="31">
        <f t="shared" ref="I92:I104" si="5">ROUND(E92*H92,2)</f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Unitaris'!B90</f>
        <v>F-002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3" s="31">
        <f>'Amidaments Generals'!T87</f>
        <v>0</v>
      </c>
      <c r="F93" s="34">
        <f>VLOOKUP(B93,'Preus Unitaris'!$B$2:$G$1058,4,FALSE)</f>
        <v>2.4369999999999998</v>
      </c>
      <c r="G93" s="34">
        <f>VLOOKUP(B93,'Preus Unitaris'!$B$2:$G$1058,5,FALSE)</f>
        <v>0.46</v>
      </c>
      <c r="H93" s="34">
        <f>VLOOKUP(B93,'Preus Unitaris'!$B$2:$G$1058,6,FALSE)</f>
        <v>2.9</v>
      </c>
      <c r="I93" s="31">
        <f t="shared" si="5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Unitaris'!B91</f>
        <v>F-003</v>
      </c>
      <c r="C94" s="33" t="str">
        <f>VLOOKUP(B94,'Preus Unitaris'!$B$2:$G$1058,2,FALSE)</f>
        <v>ML</v>
      </c>
      <c r="D94" s="34" t="str">
        <f>VLOOKUP(B94,'Preus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4" s="31">
        <f>'Amidaments Generals'!T88</f>
        <v>0</v>
      </c>
      <c r="F94" s="34">
        <f>VLOOKUP(B94,'Preus Unitaris'!$B$2:$G$1058,4,FALSE)</f>
        <v>2.8570000000000002</v>
      </c>
      <c r="G94" s="34">
        <f>VLOOKUP(B94,'Preus Unitaris'!$B$2:$G$1058,5,FALSE)</f>
        <v>0.54</v>
      </c>
      <c r="H94" s="34">
        <f>VLOOKUP(B94,'Preus Unitaris'!$B$2:$G$1058,6,FALSE)</f>
        <v>3.4</v>
      </c>
      <c r="I94" s="31">
        <f t="shared" si="5"/>
        <v>0</v>
      </c>
      <c r="J94" s="37"/>
      <c r="K94" s="4"/>
      <c r="L94" s="1"/>
      <c r="M94" s="1"/>
    </row>
    <row r="95" spans="1:13" s="35" customFormat="1" ht="57.6" hidden="1" x14ac:dyDescent="0.3">
      <c r="A95" s="37"/>
      <c r="B95" s="33" t="str">
        <f>'Preus Unitaris'!B92</f>
        <v>F-004</v>
      </c>
      <c r="C95" s="33" t="str">
        <f>VLOOKUP(B95,'Preus Unitaris'!$B$2:$G$1058,2,FALSE)</f>
        <v>ML</v>
      </c>
      <c r="D95" s="34" t="str">
        <f>VLOOKUP(B95,'Preus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5" s="31">
        <f>'Amidaments Generals'!T89</f>
        <v>0</v>
      </c>
      <c r="F95" s="34">
        <f>VLOOKUP(B95,'Preus Unitaris'!$B$2:$G$1058,4,FALSE)</f>
        <v>4.9580000000000002</v>
      </c>
      <c r="G95" s="34">
        <f>VLOOKUP(B95,'Preus Unitaris'!$B$2:$G$1058,5,FALSE)</f>
        <v>0.94</v>
      </c>
      <c r="H95" s="34">
        <f>VLOOKUP(B95,'Preus Unitaris'!$B$2:$G$1058,6,FALSE)</f>
        <v>5.9</v>
      </c>
      <c r="I95" s="31">
        <f t="shared" si="5"/>
        <v>0</v>
      </c>
      <c r="J95" s="37"/>
      <c r="K95" s="4"/>
      <c r="L95" s="1"/>
      <c r="M95" s="1"/>
    </row>
    <row r="96" spans="1:13" s="35" customFormat="1" ht="57.6" hidden="1" x14ac:dyDescent="0.3">
      <c r="A96" s="37"/>
      <c r="B96" s="33" t="str">
        <f>'Preus Unitaris'!B93</f>
        <v>F-005</v>
      </c>
      <c r="C96" s="33" t="str">
        <f>VLOOKUP(B96,'Preus Unitaris'!$B$2:$G$1058,2,FALSE)</f>
        <v>ML</v>
      </c>
      <c r="D96" s="34" t="str">
        <f>VLOOKUP(B96,'Preus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6" s="31">
        <f>'Amidaments Generals'!T90</f>
        <v>0</v>
      </c>
      <c r="F96" s="34">
        <f>VLOOKUP(B96,'Preus Unitaris'!$B$2:$G$1058,4,FALSE)</f>
        <v>7.0590000000000002</v>
      </c>
      <c r="G96" s="34">
        <f>VLOOKUP(B96,'Preus Unitaris'!$B$2:$G$1058,5,FALSE)</f>
        <v>1.34</v>
      </c>
      <c r="H96" s="34">
        <f>VLOOKUP(B96,'Preus Unitaris'!$B$2:$G$1058,6,FALSE)</f>
        <v>8.4</v>
      </c>
      <c r="I96" s="31">
        <f t="shared" si="5"/>
        <v>0</v>
      </c>
      <c r="J96" s="37"/>
      <c r="K96" s="4"/>
      <c r="L96" s="1"/>
      <c r="M96" s="1"/>
    </row>
    <row r="97" spans="1:13" s="35" customFormat="1" ht="57.6" hidden="1" x14ac:dyDescent="0.3">
      <c r="A97" s="37"/>
      <c r="B97" s="33" t="str">
        <f>'Preus Unitaris'!B94</f>
        <v>F-006</v>
      </c>
      <c r="C97" s="33" t="str">
        <f>VLOOKUP(B97,'Preus Unitaris'!$B$2:$G$1058,2,FALSE)</f>
        <v>UT</v>
      </c>
      <c r="D97" s="34" t="str">
        <f>VLOOKUP(B97,'Preus Unitaris'!$B$2:$G$1058,3,FALSE)</f>
        <v>FUSIÓ EN RECTE DE 1 FO MONOMODE. INCLOU PIG·TAIL, CONNECTORS I ADAPTADORS, AIXÍ COM LES MESURES DE RETROESPARCIMENT I POTÈNCIA. SEGONS ESPECIFICACIONS AJUTAMENT.</v>
      </c>
      <c r="E97" s="31">
        <f>'Amidaments Generals'!T91</f>
        <v>0</v>
      </c>
      <c r="F97" s="34">
        <f>VLOOKUP(B97,'Preus Unitaris'!$B$2:$G$1058,4,FALSE)</f>
        <v>54.622</v>
      </c>
      <c r="G97" s="34">
        <f>VLOOKUP(B97,'Preus Unitaris'!$B$2:$G$1058,5,FALSE)</f>
        <v>10.38</v>
      </c>
      <c r="H97" s="34">
        <f>VLOOKUP(B97,'Preus Unitaris'!$B$2:$G$1058,6,FALSE)</f>
        <v>65</v>
      </c>
      <c r="I97" s="31">
        <f t="shared" si="5"/>
        <v>0</v>
      </c>
      <c r="J97" s="37"/>
      <c r="K97" s="4"/>
      <c r="L97" s="1"/>
      <c r="M97" s="1"/>
    </row>
    <row r="98" spans="1:13" s="35" customFormat="1" hidden="1" x14ac:dyDescent="0.3">
      <c r="A98" s="37"/>
      <c r="B98" s="33" t="str">
        <f>'Preus Unitaris'!B95</f>
        <v>F-007</v>
      </c>
      <c r="C98" s="33" t="str">
        <f>VLOOKUP(B98,'Preus Unitaris'!$B$2:$G$1058,2,FALSE)</f>
        <v>UT</v>
      </c>
      <c r="D98" s="34" t="str">
        <f>VLOOKUP(B98,'Preus Unitaris'!$B$2:$G$1058,3,FALSE)</f>
        <v>MESURES DE FIBRA ÒPTICA. FINS A 4 FUSIONS</v>
      </c>
      <c r="E98" s="31">
        <f>'Amidaments Generals'!T92</f>
        <v>0</v>
      </c>
      <c r="F98" s="34">
        <f>VLOOKUP(B98,'Preus Unitaris'!$B$2:$G$1058,4,FALSE)</f>
        <v>163.86600000000001</v>
      </c>
      <c r="G98" s="34">
        <f>VLOOKUP(B98,'Preus Unitaris'!$B$2:$G$1058,5,FALSE)</f>
        <v>31.13</v>
      </c>
      <c r="H98" s="34">
        <f>VLOOKUP(B98,'Preus Unitaris'!$B$2:$G$1058,6,FALSE)</f>
        <v>195</v>
      </c>
      <c r="I98" s="31">
        <f t="shared" si="5"/>
        <v>0</v>
      </c>
      <c r="J98" s="37"/>
      <c r="K98" s="4"/>
      <c r="L98" s="1"/>
      <c r="M98" s="1"/>
    </row>
    <row r="99" spans="1:13" s="35" customFormat="1" ht="28.8" hidden="1" x14ac:dyDescent="0.3">
      <c r="A99" s="37"/>
      <c r="B99" s="33" t="str">
        <f>'Preus Unitaris'!B96</f>
        <v>F-008</v>
      </c>
      <c r="C99" s="33" t="str">
        <f>VLOOKUP(B99,'Preus Unitaris'!$B$2:$G$1058,2,FALSE)</f>
        <v>UT</v>
      </c>
      <c r="D99" s="34" t="str">
        <f>VLOOKUP(B99,'Preus Unitaris'!$B$2:$G$1058,3,FALSE)</f>
        <v>SUBMINISTRAMENT I INSTAL·LACIÓ DE CAIXA REPARTIDORA ÒPTICA DE 6 CONNECTORS, INCLOSOS PIG-TAILS</v>
      </c>
      <c r="E99" s="31">
        <f>'Amidaments Generals'!T93</f>
        <v>0</v>
      </c>
      <c r="F99" s="34">
        <f>VLOOKUP(B99,'Preus Unitaris'!$B$2:$G$1058,4,FALSE)</f>
        <v>294.11799999999999</v>
      </c>
      <c r="G99" s="34">
        <f>VLOOKUP(B99,'Preus Unitaris'!$B$2:$G$1058,5,FALSE)</f>
        <v>55.88</v>
      </c>
      <c r="H99" s="34">
        <f>VLOOKUP(B99,'Preus Unitaris'!$B$2:$G$1058,6,FALSE)</f>
        <v>350</v>
      </c>
      <c r="I99" s="31">
        <f t="shared" si="5"/>
        <v>0</v>
      </c>
      <c r="J99" s="37"/>
      <c r="K99" s="4"/>
      <c r="L99" s="1"/>
      <c r="M99" s="1"/>
    </row>
    <row r="100" spans="1:13" s="35" customFormat="1" ht="43.2" hidden="1" x14ac:dyDescent="0.3">
      <c r="A100" s="37"/>
      <c r="B100" s="33" t="str">
        <f>'Preus Unitaris'!B97</f>
        <v>F-009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PIGTAIL DE FO MONOMODE FINS A 2 m, INCLÚS FUSIÓ I CONNECTOR. SEGONS ESPECIFICACIONS AJUNTMENT.</v>
      </c>
      <c r="E100" s="31">
        <f>'Amidaments Generals'!T94</f>
        <v>0</v>
      </c>
      <c r="F100" s="34">
        <f>VLOOKUP(B100,'Preus Unitaris'!$B$2:$G$1058,4,FALSE)</f>
        <v>12.605</v>
      </c>
      <c r="G100" s="34">
        <f>VLOOKUP(B100,'Preus Unitaris'!$B$2:$G$1058,5,FALSE)</f>
        <v>2.39</v>
      </c>
      <c r="H100" s="34">
        <f>VLOOKUP(B100,'Preus Unitaris'!$B$2:$G$1058,6,FALSE)</f>
        <v>15</v>
      </c>
      <c r="I100" s="31">
        <f t="shared" si="5"/>
        <v>0</v>
      </c>
      <c r="J100" s="37"/>
      <c r="K100" s="4"/>
      <c r="L100" s="1"/>
      <c r="M100" s="1"/>
    </row>
    <row r="101" spans="1:13" s="35" customFormat="1" ht="43.2" hidden="1" x14ac:dyDescent="0.3">
      <c r="A101" s="37"/>
      <c r="B101" s="33" t="str">
        <f>'Preus Unitaris'!B98</f>
        <v>F-010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FUETÓ DE FO MONOMODE FINS A 2 m, INCLÚS CONNECTORS. SEGONS ESPECIFICACIONS AJUNTAMENT.</v>
      </c>
      <c r="E101" s="31">
        <f>'Amidaments Generals'!T95</f>
        <v>0</v>
      </c>
      <c r="F101" s="34">
        <f>VLOOKUP(B101,'Preus Unitaris'!$B$2:$G$1058,4,FALSE)</f>
        <v>21.849</v>
      </c>
      <c r="G101" s="34">
        <f>VLOOKUP(B101,'Preus Unitaris'!$B$2:$G$1058,5,FALSE)</f>
        <v>4.1500000000000004</v>
      </c>
      <c r="H101" s="34">
        <f>VLOOKUP(B101,'Preus Unitaris'!$B$2:$G$1058,6,FALSE)</f>
        <v>26</v>
      </c>
      <c r="I101" s="31">
        <f t="shared" si="5"/>
        <v>0</v>
      </c>
      <c r="J101" s="37"/>
      <c r="K101" s="4"/>
      <c r="L101" s="1"/>
      <c r="M101" s="1"/>
    </row>
    <row r="102" spans="1:13" s="35" customFormat="1" ht="43.2" hidden="1" x14ac:dyDescent="0.3">
      <c r="A102" s="37"/>
      <c r="B102" s="33" t="str">
        <f>'Preus Unitaris'!B99</f>
        <v>F-011</v>
      </c>
      <c r="C102" s="33" t="str">
        <f>VLOOKUP(B102,'Preus Unitaris'!$B$2:$G$1058,2,FALSE)</f>
        <v>ML</v>
      </c>
      <c r="D102" s="34" t="str">
        <f>VLOOKUP(B102,'Preus Unitaris'!$B$2:$G$1058,3,FALSE)</f>
        <v>SUBMINISTRAMENT I INSTAL·LACIÓ DE CABLATGE ESTRUCTURAT STP CAT 6A PER EXTERIORS, INCLÚS CONNECTORS I CERTIFICACIÓ DEL PUNTS.</v>
      </c>
      <c r="E102" s="31">
        <f>'Amidaments Generals'!T96</f>
        <v>0</v>
      </c>
      <c r="F102" s="34">
        <f>VLOOKUP(B102,'Preus Unitaris'!$B$2:$G$1058,4,FALSE)</f>
        <v>1.9330000000000001</v>
      </c>
      <c r="G102" s="34">
        <f>VLOOKUP(B102,'Preus Unitaris'!$B$2:$G$1058,5,FALSE)</f>
        <v>0.37</v>
      </c>
      <c r="H102" s="34">
        <f>VLOOKUP(B102,'Preus Unitaris'!$B$2:$G$1058,6,FALSE)</f>
        <v>2.2999999999999998</v>
      </c>
      <c r="I102" s="31">
        <f t="shared" si="5"/>
        <v>0</v>
      </c>
      <c r="J102" s="37"/>
      <c r="K102" s="4"/>
      <c r="L102" s="1"/>
      <c r="M102" s="1"/>
    </row>
    <row r="103" spans="1:13" s="35" customFormat="1" ht="28.8" hidden="1" x14ac:dyDescent="0.3">
      <c r="A103" s="37"/>
      <c r="B103" s="33" t="str">
        <f>'Preus Unitaris'!B100</f>
        <v>F-012</v>
      </c>
      <c r="C103" s="33" t="str">
        <f>VLOOKUP(B103,'Preus Unitaris'!$B$2:$G$1058,2,FALSE)</f>
        <v>UT</v>
      </c>
      <c r="D103" s="34" t="str">
        <f>VLOOKUP(B103,'Preus Unitaris'!$B$2:$G$1058,3,FALSE)</f>
        <v>SUBMINISTRAMENT I INSTAL·LACIÓ DE CAIXA D'EMPIULAMENT FO FINS A 288 FUSIONS</v>
      </c>
      <c r="E103" s="31">
        <f>'Amidaments Generals'!T97</f>
        <v>0</v>
      </c>
      <c r="F103" s="34">
        <f>VLOOKUP(B103,'Preus Unitaris'!$B$2:$G$1058,4,FALSE)</f>
        <v>315.12599999999998</v>
      </c>
      <c r="G103" s="34">
        <f>VLOOKUP(B103,'Preus Unitaris'!$B$2:$G$1058,5,FALSE)</f>
        <v>59.87</v>
      </c>
      <c r="H103" s="34">
        <f>VLOOKUP(B103,'Preus Unitaris'!$B$2:$G$1058,6,FALSE)</f>
        <v>375</v>
      </c>
      <c r="I103" s="31">
        <f t="shared" si="5"/>
        <v>0</v>
      </c>
      <c r="J103" s="37"/>
      <c r="K103" s="4"/>
      <c r="L103" s="1"/>
      <c r="M103" s="1"/>
    </row>
    <row r="104" spans="1:13" ht="43.2" hidden="1" x14ac:dyDescent="0.3">
      <c r="A104" s="4"/>
      <c r="B104" s="33" t="str">
        <f>'Preus Unitaris'!B101</f>
        <v>F-013</v>
      </c>
      <c r="C104" s="33" t="str">
        <f>VLOOKUP(B104,'Preus Unitaris'!$B$2:$G$1058,2,FALSE)</f>
        <v>UT</v>
      </c>
      <c r="D104" s="34" t="str">
        <f>VLOOKUP(B104,'Preus Unitaris'!$B$2:$G$1058,3,FALSE)</f>
        <v>SUBMINISTRAMENT I INSTAL·LACIÓ DE TRANSCEPTOR SFP MONOMODE, CISCO GLC-LH-SMD, INCLOSA LLICÈNCIA, O 100% EQUIVALENT I COMPATIBLE AMB LA XARXA DE L'AJUNTAMENT</v>
      </c>
      <c r="E104" s="31">
        <f>'Amidaments Generals'!T98</f>
        <v>0</v>
      </c>
      <c r="F104" s="34">
        <f>VLOOKUP(B104,'Preus Unitaris'!$B$2:$G$1058,4,FALSE)</f>
        <v>273.10899999999998</v>
      </c>
      <c r="G104" s="34">
        <f>VLOOKUP(B104,'Preus Unitaris'!$B$2:$G$1058,5,FALSE)</f>
        <v>51.89</v>
      </c>
      <c r="H104" s="34">
        <f>VLOOKUP(B104,'Preus Unitaris'!$B$2:$G$1058,6,FALSE)</f>
        <v>325</v>
      </c>
      <c r="I104" s="31">
        <f t="shared" si="5"/>
        <v>0</v>
      </c>
      <c r="J104" s="4"/>
      <c r="K104" s="4"/>
    </row>
    <row r="105" spans="1:13" ht="57.6" x14ac:dyDescent="0.3">
      <c r="A105" s="4"/>
      <c r="B105" s="33" t="str">
        <f>'Preus Unitaris'!B102</f>
        <v>F-014</v>
      </c>
      <c r="C105" s="33" t="str">
        <f>VLOOKUP(B105,'Preus Unitaris'!$B$2:$G$1058,2,FALSE)</f>
        <v>UT</v>
      </c>
      <c r="D105" s="34" t="str">
        <f>VLOOKUP(B105,'Preus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5" s="31">
        <f>'Amidaments Generals'!T99</f>
        <v>1</v>
      </c>
      <c r="F105" s="34">
        <f>VLOOKUP(B105,'Preus Unitaris'!$B$2:$G$1058,4,FALSE)</f>
        <v>4369.7479999999996</v>
      </c>
      <c r="G105" s="34">
        <f>VLOOKUP(B105,'Preus Unitaris'!$B$2:$G$1058,5,FALSE)</f>
        <v>830.25</v>
      </c>
      <c r="H105" s="34">
        <f>VLOOKUP(B105,'Preus Unitaris'!$B$2:$G$1058,6,FALSE)</f>
        <v>5200</v>
      </c>
      <c r="I105" s="31">
        <f t="shared" ref="I105" si="6">ROUND(E105*H105,2)</f>
        <v>5200</v>
      </c>
      <c r="J105" s="4"/>
      <c r="K105" s="4"/>
    </row>
    <row r="106" spans="1:13" x14ac:dyDescent="0.3">
      <c r="A106" s="4"/>
      <c r="B106" s="87"/>
      <c r="C106" s="86"/>
      <c r="D106" s="85" t="s">
        <v>325</v>
      </c>
      <c r="E106" s="84"/>
      <c r="F106" s="84"/>
      <c r="G106" s="84"/>
      <c r="H106" s="84"/>
      <c r="I106" s="83">
        <f>SUM(I92:I105)</f>
        <v>5200</v>
      </c>
      <c r="J106" s="4"/>
      <c r="K106" s="4"/>
    </row>
    <row r="107" spans="1:13" x14ac:dyDescent="0.3">
      <c r="A107" s="4"/>
      <c r="B107" s="37"/>
      <c r="C107" s="92"/>
      <c r="D107" s="93"/>
      <c r="E107" s="37"/>
      <c r="F107" s="37"/>
      <c r="G107" s="37"/>
      <c r="H107" s="37"/>
      <c r="I107" s="94"/>
      <c r="J107" s="4"/>
      <c r="K107" s="37"/>
    </row>
    <row r="108" spans="1:13" s="35" customFormat="1" x14ac:dyDescent="0.3">
      <c r="A108" s="37"/>
      <c r="B108" s="23" t="s">
        <v>41</v>
      </c>
      <c r="C108" s="38"/>
      <c r="D108" s="39"/>
      <c r="E108" s="38"/>
      <c r="F108" s="38"/>
      <c r="G108" s="38"/>
      <c r="H108" s="38"/>
      <c r="I108" s="38"/>
      <c r="J108" s="37"/>
      <c r="K108" s="4"/>
      <c r="L108" s="1"/>
      <c r="M108" s="1"/>
    </row>
    <row r="109" spans="1:13" s="35" customFormat="1" ht="57.6" x14ac:dyDescent="0.3">
      <c r="A109" s="37"/>
      <c r="B109" s="33" t="str">
        <f>'Preus Unitaris'!B105</f>
        <v>S-001</v>
      </c>
      <c r="C109" s="33" t="str">
        <f>VLOOKUP(B109,'Preus Unitaris'!$B$2:$G$1058,2,FALSE)</f>
        <v>UT</v>
      </c>
      <c r="D109" s="34" t="str">
        <f>VLOOKUP(B109,'Preus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9" s="31">
        <f>'Amidaments Generals'!T101</f>
        <v>1</v>
      </c>
      <c r="F109" s="34">
        <f>VLOOKUP(B109,'Preus Unitaris'!$B$2:$G$1058,4,FALSE)</f>
        <v>63.024999999999999</v>
      </c>
      <c r="G109" s="34">
        <f>VLOOKUP(B109,'Preus Unitaris'!$B$2:$G$1058,5,FALSE)</f>
        <v>11.97</v>
      </c>
      <c r="H109" s="34">
        <f>VLOOKUP(B109,'Preus Unitaris'!$B$2:$G$1058,6,FALSE)</f>
        <v>75</v>
      </c>
      <c r="I109" s="31">
        <f t="shared" ref="I109:I114" si="7">ROUND(E109*H109,2)</f>
        <v>75</v>
      </c>
      <c r="J109" s="37"/>
      <c r="K109" s="4"/>
      <c r="L109" s="1"/>
      <c r="M109" s="1"/>
    </row>
    <row r="110" spans="1:13" s="35" customFormat="1" ht="57.6" x14ac:dyDescent="0.3">
      <c r="A110" s="37"/>
      <c r="B110" s="33" t="str">
        <f>'Preus Unitaris'!B106</f>
        <v>S-002</v>
      </c>
      <c r="C110" s="33" t="str">
        <f>VLOOKUP(B110,'Preus Unitaris'!$B$2:$G$1058,2,FALSE)</f>
        <v>UT</v>
      </c>
      <c r="D110" s="34" t="str">
        <f>VLOOKUP(B110,'Preus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10" s="31">
        <f>'Amidaments Generals'!T102</f>
        <v>3</v>
      </c>
      <c r="F110" s="34">
        <f>VLOOKUP(B110,'Preus Unitaris'!$B$2:$G$1058,4,FALSE)</f>
        <v>100.84</v>
      </c>
      <c r="G110" s="34">
        <f>VLOOKUP(B110,'Preus Unitaris'!$B$2:$G$1058,5,FALSE)</f>
        <v>19.16</v>
      </c>
      <c r="H110" s="34">
        <f>VLOOKUP(B110,'Preus Unitaris'!$B$2:$G$1058,6,FALSE)</f>
        <v>120</v>
      </c>
      <c r="I110" s="31">
        <f t="shared" si="7"/>
        <v>360</v>
      </c>
      <c r="J110" s="37"/>
      <c r="K110" s="4"/>
      <c r="L110" s="1"/>
      <c r="M110" s="1"/>
    </row>
    <row r="111" spans="1:13" s="35" customFormat="1" ht="28.8" x14ac:dyDescent="0.3">
      <c r="A111" s="37"/>
      <c r="B111" s="33" t="str">
        <f>'Preus Unitaris'!B107</f>
        <v>S-003</v>
      </c>
      <c r="C111" s="33" t="str">
        <f>VLOOKUP(B111,'Preus Unitaris'!$B$2:$G$1058,2,FALSE)</f>
        <v>UT</v>
      </c>
      <c r="D111" s="34" t="str">
        <f>VLOOKUP(B111,'Preus Unitaris'!$B$2:$G$1058,3,FALSE)</f>
        <v>INSTAL·LACIÓ DE SENYAL VERTICAL. INCLÒS ELEMENTS DE SUSTENTACIÓ I FIXACIÓ.</v>
      </c>
      <c r="E111" s="31">
        <f>'Amidaments Generals'!T103</f>
        <v>4</v>
      </c>
      <c r="F111" s="34">
        <f>VLOOKUP(B111,'Preus Unitaris'!$B$2:$G$1058,4,FALSE)</f>
        <v>33.613</v>
      </c>
      <c r="G111" s="34">
        <f>VLOOKUP(B111,'Preus Unitaris'!$B$2:$G$1058,5,FALSE)</f>
        <v>6.39</v>
      </c>
      <c r="H111" s="34">
        <f>VLOOKUP(B111,'Preus Unitaris'!$B$2:$G$1058,6,FALSE)</f>
        <v>40</v>
      </c>
      <c r="I111" s="31">
        <f t="shared" si="7"/>
        <v>160</v>
      </c>
      <c r="J111" s="37"/>
      <c r="K111" s="4"/>
      <c r="L111" s="1"/>
      <c r="M111" s="1"/>
    </row>
    <row r="112" spans="1:13" s="35" customFormat="1" ht="28.8" hidden="1" x14ac:dyDescent="0.3">
      <c r="A112" s="37"/>
      <c r="B112" s="33" t="str">
        <f>'Preus Unitaris'!B108</f>
        <v>S-004</v>
      </c>
      <c r="C112" s="33" t="str">
        <f>VLOOKUP(B112,'Preus Unitaris'!$B$2:$G$1058,2,FALSE)</f>
        <v>UT</v>
      </c>
      <c r="D112" s="34" t="str">
        <f>VLOOKUP(B112,'Preus Unitaris'!$B$2:$G$1058,3,FALSE)</f>
        <v>SUBMINISTRAMENT DE PAL METÀL·LIC PER SUPORTACIÓ DE SENYALITZACIÓ VERTICAL, SEGONS NORMATIVA AJUNTAMENT.</v>
      </c>
      <c r="E112" s="31">
        <f>'Amidaments Generals'!T104</f>
        <v>0</v>
      </c>
      <c r="F112" s="34">
        <f>VLOOKUP(B112,'Preus Unitaris'!$B$2:$G$1058,4,FALSE)</f>
        <v>44.118000000000002</v>
      </c>
      <c r="G112" s="34">
        <f>VLOOKUP(B112,'Preus Unitaris'!$B$2:$G$1058,5,FALSE)</f>
        <v>8.3800000000000008</v>
      </c>
      <c r="H112" s="34">
        <f>VLOOKUP(B112,'Preus Unitaris'!$B$2:$G$1058,6,FALSE)</f>
        <v>52.5</v>
      </c>
      <c r="I112" s="31">
        <f t="shared" si="7"/>
        <v>0</v>
      </c>
      <c r="J112" s="37"/>
      <c r="K112" s="4"/>
      <c r="L112" s="1"/>
      <c r="M112" s="1"/>
    </row>
    <row r="113" spans="1:13" s="35" customFormat="1" ht="43.2" hidden="1" x14ac:dyDescent="0.3">
      <c r="A113" s="37"/>
      <c r="B113" s="33" t="str">
        <f>'Preus Unitaris'!B109</f>
        <v>S-005</v>
      </c>
      <c r="C113" s="33" t="str">
        <f>VLOOKUP(B113,'Preus Unitaris'!$B$2:$G$1058,2,FALSE)</f>
        <v>UT</v>
      </c>
      <c r="D113" s="34" t="str">
        <f>VLOOKUP(B113,'Preus Unitaris'!$B$2:$G$1058,3,FALSE)</f>
        <v>INSTAL·LACIÓ DE PAL METÀL·LIC PER SUPORTACIÓ DE SENYALITZACIÓ VERTICAL, SEGONS NORMATIVA AJUNTAMENT, INCLOSOS TREBALLS D'OBRA CIVIL NECESSARIS.</v>
      </c>
      <c r="E113" s="31">
        <f>'Amidaments Generals'!T105</f>
        <v>0</v>
      </c>
      <c r="F113" s="34">
        <f>VLOOKUP(B113,'Preus Unitaris'!$B$2:$G$1058,4,FALSE)</f>
        <v>39.130000000000003</v>
      </c>
      <c r="G113" s="34">
        <f>VLOOKUP(B113,'Preus Unitaris'!$B$2:$G$1058,5,FALSE)</f>
        <v>7.43</v>
      </c>
      <c r="H113" s="34">
        <f>VLOOKUP(B113,'Preus Unitaris'!$B$2:$G$1058,6,FALSE)</f>
        <v>46.564999999999998</v>
      </c>
      <c r="I113" s="31">
        <f t="shared" si="7"/>
        <v>0</v>
      </c>
      <c r="J113" s="37"/>
      <c r="K113" s="4"/>
      <c r="L113" s="1"/>
      <c r="M113" s="1"/>
    </row>
    <row r="114" spans="1:13" s="35" customFormat="1" ht="28.8" hidden="1" x14ac:dyDescent="0.3">
      <c r="A114" s="37"/>
      <c r="B114" s="33" t="str">
        <f>'Preus Unitaris'!B110</f>
        <v>S-006</v>
      </c>
      <c r="C114" s="33" t="str">
        <f>VLOOKUP(B114,'Preus Unitaris'!$B$2:$G$1058,2,FALSE)</f>
        <v>UT</v>
      </c>
      <c r="D114" s="34" t="str">
        <f>VLOOKUP(B114,'Preus Unitaris'!$B$2:$G$1058,3,FALSE)</f>
        <v>SUBMINISTRAMENT I INSTAL·LACIÓ DE FITÓ FLEXIBLE DE SENYALITZACIÓ.</v>
      </c>
      <c r="E114" s="31">
        <f>'Amidaments Generals'!T106</f>
        <v>0</v>
      </c>
      <c r="F114" s="34">
        <f>VLOOKUP(B114,'Preus Unitaris'!$B$2:$G$1058,4,FALSE)</f>
        <v>50.42</v>
      </c>
      <c r="G114" s="34">
        <f>VLOOKUP(B114,'Preus Unitaris'!$B$2:$G$1058,5,FALSE)</f>
        <v>9.58</v>
      </c>
      <c r="H114" s="34">
        <f>VLOOKUP(B114,'Preus Unitaris'!$B$2:$G$1058,6,FALSE)</f>
        <v>60</v>
      </c>
      <c r="I114" s="31">
        <f t="shared" si="7"/>
        <v>0</v>
      </c>
      <c r="J114" s="37"/>
      <c r="K114" s="4"/>
      <c r="L114" s="1"/>
      <c r="M114" s="1"/>
    </row>
    <row r="115" spans="1:13" x14ac:dyDescent="0.3">
      <c r="A115" s="4"/>
      <c r="B115" s="87"/>
      <c r="C115" s="86"/>
      <c r="D115" s="85" t="s">
        <v>160</v>
      </c>
      <c r="E115" s="84"/>
      <c r="F115" s="84"/>
      <c r="G115" s="84"/>
      <c r="H115" s="84"/>
      <c r="I115" s="83">
        <f>SUM(I109:I114)</f>
        <v>595</v>
      </c>
      <c r="J115" s="4"/>
      <c r="K115" s="4"/>
    </row>
    <row r="116" spans="1:13" x14ac:dyDescent="0.3">
      <c r="A116" s="4"/>
      <c r="B116" s="4"/>
      <c r="C116" s="5"/>
      <c r="D116" s="4"/>
      <c r="E116" s="4"/>
      <c r="F116" s="4"/>
      <c r="G116" s="4"/>
      <c r="H116" s="4"/>
      <c r="I116" s="4"/>
      <c r="J116" s="4"/>
      <c r="K116" s="4"/>
    </row>
    <row r="117" spans="1:13" x14ac:dyDescent="0.3">
      <c r="A117" s="4"/>
      <c r="B117" s="4"/>
      <c r="C117" s="5"/>
      <c r="D117" s="4"/>
      <c r="E117" s="4"/>
      <c r="F117" s="4"/>
      <c r="G117" s="4"/>
      <c r="H117" s="4"/>
      <c r="I117" s="4"/>
      <c r="J117" s="4"/>
      <c r="K117" s="4"/>
    </row>
    <row r="118" spans="1:13" ht="15.6" x14ac:dyDescent="0.3">
      <c r="A118" s="4"/>
      <c r="B118" s="15"/>
      <c r="C118" s="16"/>
      <c r="D118" s="82" t="str">
        <f>CONCATENATE("TOTAL PRESSUPOST EXECUCIÓ ",B2)</f>
        <v>TOTAL PRESSUPOST EXECUCIÓ PdC-17</v>
      </c>
      <c r="E118" s="81"/>
      <c r="F118" s="81"/>
      <c r="G118" s="81"/>
      <c r="H118" s="81"/>
      <c r="I118" s="80">
        <f>SUM(I6:I115)/2</f>
        <v>36169.5</v>
      </c>
      <c r="J118" s="4"/>
      <c r="K118" s="4"/>
    </row>
    <row r="119" spans="1:13" x14ac:dyDescent="0.3">
      <c r="A119" s="4"/>
      <c r="B119" s="15"/>
      <c r="C119" s="16"/>
      <c r="E119" s="14"/>
      <c r="F119" s="14"/>
      <c r="G119" s="14"/>
      <c r="H119" s="4"/>
      <c r="I119" s="14"/>
      <c r="J119" s="4"/>
      <c r="K119" s="4"/>
    </row>
    <row r="120" spans="1:13" ht="15" thickBot="1" x14ac:dyDescent="0.35">
      <c r="A120" s="4"/>
      <c r="B120" s="15"/>
      <c r="C120" s="16"/>
      <c r="D120" s="15"/>
      <c r="E120" s="14"/>
      <c r="F120" s="14"/>
      <c r="G120" s="14"/>
      <c r="H120" s="4"/>
      <c r="I120" s="14"/>
      <c r="J120" s="4"/>
      <c r="K120" s="4"/>
    </row>
    <row r="121" spans="1:13" ht="16.2" thickTop="1" x14ac:dyDescent="0.3">
      <c r="A121" s="4"/>
      <c r="B121" s="15"/>
      <c r="C121" s="16"/>
      <c r="D121" s="79" t="str">
        <f>CONCATENATE("RESUM PRESSUPOST ",B2)</f>
        <v>RESUM PRESSUPOST PdC-17</v>
      </c>
      <c r="E121" s="78"/>
      <c r="F121" s="78"/>
      <c r="G121" s="78"/>
      <c r="H121" s="78"/>
      <c r="I121" s="77"/>
      <c r="J121" s="4"/>
      <c r="K121" s="4"/>
    </row>
    <row r="122" spans="1:13" ht="15.6" x14ac:dyDescent="0.3">
      <c r="A122" s="4"/>
      <c r="B122" s="15"/>
      <c r="C122" s="16"/>
      <c r="D122" s="73" t="str">
        <f>B6</f>
        <v>EQUIPAMENT PUNT DE CONTROL</v>
      </c>
      <c r="E122" s="72"/>
      <c r="F122" s="72"/>
      <c r="G122" s="72"/>
      <c r="H122" s="72"/>
      <c r="I122" s="76">
        <f>I45</f>
        <v>14084</v>
      </c>
      <c r="J122" s="71"/>
      <c r="K122" s="4"/>
    </row>
    <row r="123" spans="1:13" ht="15.6" x14ac:dyDescent="0.3">
      <c r="A123" s="4"/>
      <c r="B123" s="15"/>
      <c r="C123" s="16"/>
      <c r="D123" s="75" t="str">
        <f>B47</f>
        <v xml:space="preserve">OBRA CIVIL </v>
      </c>
      <c r="E123" s="69"/>
      <c r="F123" s="69"/>
      <c r="G123" s="69"/>
      <c r="H123" s="69"/>
      <c r="I123" s="74">
        <f>I72</f>
        <v>7580</v>
      </c>
      <c r="J123" s="71"/>
      <c r="K123" s="4"/>
    </row>
    <row r="124" spans="1:13" ht="15.6" x14ac:dyDescent="0.3">
      <c r="A124" s="4"/>
      <c r="B124" s="15"/>
      <c r="C124" s="16"/>
      <c r="D124" s="73" t="s">
        <v>186</v>
      </c>
      <c r="E124" s="72"/>
      <c r="F124" s="72"/>
      <c r="G124" s="72"/>
      <c r="H124" s="72"/>
      <c r="I124" s="76">
        <f>I89</f>
        <v>8710.5</v>
      </c>
      <c r="J124" s="71"/>
      <c r="K124" s="4"/>
    </row>
    <row r="125" spans="1:13" ht="15.6" x14ac:dyDescent="0.3">
      <c r="A125" s="4"/>
      <c r="B125" s="15"/>
      <c r="C125" s="16"/>
      <c r="D125" s="75" t="s">
        <v>191</v>
      </c>
      <c r="E125" s="69"/>
      <c r="F125" s="69"/>
      <c r="G125" s="69"/>
      <c r="H125" s="69"/>
      <c r="I125" s="74">
        <f>I106</f>
        <v>5200</v>
      </c>
      <c r="J125" s="71"/>
      <c r="K125" s="4"/>
    </row>
    <row r="126" spans="1:13" ht="15.6" x14ac:dyDescent="0.3">
      <c r="A126" s="4"/>
      <c r="B126" s="15"/>
      <c r="C126" s="16"/>
      <c r="D126" s="73" t="str">
        <f>B108</f>
        <v>SENYALITZACIÓ</v>
      </c>
      <c r="E126" s="72"/>
      <c r="F126" s="72"/>
      <c r="G126" s="72"/>
      <c r="H126" s="72"/>
      <c r="I126" s="64">
        <f>I115</f>
        <v>595</v>
      </c>
      <c r="J126" s="71"/>
      <c r="K126" s="4"/>
    </row>
    <row r="127" spans="1:13" ht="15.6" x14ac:dyDescent="0.3">
      <c r="A127" s="4"/>
      <c r="B127" s="15"/>
      <c r="C127" s="16"/>
      <c r="D127" s="70" t="str">
        <f>D118</f>
        <v>TOTAL PRESSUPOST EXECUCIÓ PdC-17</v>
      </c>
      <c r="E127" s="69"/>
      <c r="F127" s="69"/>
      <c r="G127" s="69"/>
      <c r="H127" s="69"/>
      <c r="I127" s="68">
        <f>SUM(I122:I126)</f>
        <v>36169.5</v>
      </c>
      <c r="J127" s="67"/>
      <c r="K127" s="4"/>
    </row>
    <row r="128" spans="1:13" ht="15.6" x14ac:dyDescent="0.3">
      <c r="A128" s="4"/>
      <c r="B128" s="15"/>
      <c r="C128" s="16"/>
      <c r="D128" s="66" t="s">
        <v>159</v>
      </c>
      <c r="E128" s="65">
        <v>0.21</v>
      </c>
      <c r="F128" s="65"/>
      <c r="G128" s="65"/>
      <c r="H128" s="65"/>
      <c r="I128" s="64">
        <f>ROUND(I127*E128,2)</f>
        <v>7595.6</v>
      </c>
      <c r="J128" s="4"/>
      <c r="K128" s="4"/>
    </row>
    <row r="129" spans="1:11" ht="16.2" thickBot="1" x14ac:dyDescent="0.35">
      <c r="A129" s="4"/>
      <c r="B129" s="15"/>
      <c r="C129" s="16"/>
      <c r="D129" s="63" t="str">
        <f>CONCATENATE(D118, "  IVA inclòs")</f>
        <v>TOTAL PRESSUPOST EXECUCIÓ PdC-17  IVA inclòs</v>
      </c>
      <c r="E129" s="62"/>
      <c r="F129" s="62"/>
      <c r="G129" s="62"/>
      <c r="H129" s="62"/>
      <c r="I129" s="61">
        <f>SUM(I127:I128)</f>
        <v>43765.1</v>
      </c>
      <c r="J129" s="4"/>
    </row>
    <row r="130" spans="1:11" ht="15" thickTop="1" x14ac:dyDescent="0.3">
      <c r="A130" s="4"/>
      <c r="B130" s="15"/>
      <c r="C130" s="16"/>
      <c r="D130" s="15"/>
      <c r="E130" s="14"/>
      <c r="F130" s="14"/>
      <c r="G130" s="14"/>
      <c r="H130" s="4"/>
      <c r="I130" s="4"/>
      <c r="J130" s="4"/>
    </row>
    <row r="131" spans="1:11" ht="15" thickBot="1" x14ac:dyDescent="0.35">
      <c r="A131" s="4"/>
      <c r="B131" s="15"/>
      <c r="C131" s="16"/>
      <c r="D131" s="15"/>
      <c r="E131" s="14"/>
      <c r="F131" s="14"/>
      <c r="G131" s="14"/>
      <c r="H131" s="4"/>
      <c r="I131" s="4"/>
      <c r="J131" s="4"/>
    </row>
    <row r="132" spans="1:11" x14ac:dyDescent="0.3">
      <c r="A132" s="60" t="s">
        <v>1</v>
      </c>
      <c r="B132" s="59" t="s">
        <v>158</v>
      </c>
      <c r="C132" s="58"/>
      <c r="D132" s="57"/>
      <c r="E132" s="4"/>
      <c r="F132" s="4"/>
      <c r="G132" s="4"/>
      <c r="H132" s="4"/>
      <c r="I132" s="4"/>
      <c r="J132" s="4"/>
      <c r="K132" s="4"/>
    </row>
    <row r="133" spans="1:11" ht="15" thickBot="1" x14ac:dyDescent="0.35">
      <c r="A133" s="56"/>
      <c r="B133" s="55" t="s">
        <v>0</v>
      </c>
      <c r="C133" s="54"/>
      <c r="D133" s="53"/>
      <c r="E133" s="4"/>
      <c r="F133" s="4"/>
      <c r="G133" s="4"/>
      <c r="H133" s="4"/>
      <c r="I133" s="4"/>
      <c r="J133" s="4"/>
    </row>
    <row r="134" spans="1:11" x14ac:dyDescent="0.3">
      <c r="A134" s="4"/>
      <c r="B134" s="4"/>
      <c r="C134" s="5"/>
      <c r="D134" s="4"/>
      <c r="E134" s="4"/>
      <c r="F134" s="4"/>
      <c r="G134" s="4"/>
      <c r="H134" s="4"/>
      <c r="I134" s="4"/>
      <c r="J134" s="4"/>
    </row>
  </sheetData>
  <autoFilter ref="A1:I129" xr:uid="{DED11570-28B6-44E6-B8DC-09B98000EB2F}">
    <filterColumn colId="4">
      <filters blank="1">
        <filter val="1,00"/>
        <filter val="10,00"/>
        <filter val="2,00"/>
        <filter val="20,00"/>
        <filter val="21,00%"/>
        <filter val="3,00"/>
        <filter val="4,00"/>
        <filter val="40,00"/>
        <filter val="5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54D47-CF11-4C62-83CB-A7673BD56BC2}">
  <sheetPr filterMode="1">
    <tabColor theme="0" tint="-0.249977111117893"/>
    <pageSetUpPr fitToPage="1"/>
  </sheetPr>
  <dimension ref="A1:AA131"/>
  <sheetViews>
    <sheetView view="pageBreakPreview" zoomScaleNormal="100" zoomScaleSheetLayoutView="100" workbookViewId="0">
      <selection activeCell="D2" sqref="D2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Generals'!U5</f>
        <v>PdC-18</v>
      </c>
      <c r="C2" s="5"/>
      <c r="D2" s="51" t="str">
        <f>'[1]RESUM PPOST GRAL'!L25</f>
        <v>C/ Duran i Sors – Ctra. Barcelona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Generals'!U7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Generals'!U8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Generals'!U9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Generals'!U10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Generals'!U11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Generals'!U12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Generals'!U13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Generals'!U14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Generals'!U15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Generals'!U16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Generals'!U17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Generals'!U18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Generals'!U19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Generals'!U20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Generals'!U21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Generals'!U22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Generals'!U23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Generals'!U24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Generals'!U25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Generals'!U26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Generals'!U27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Generals'!U28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Generals'!U29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Generals'!U30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Generals'!U31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Generals'!U32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Generals'!U33</f>
        <v>1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85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Generals'!U34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Generals'!U35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Generals'!U36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Generals'!U37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Generals'!U38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Generals'!U39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Generals'!U40</f>
        <v>1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120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Generals'!U41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Generals'!U42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Generals'!U43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Generals'!U44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14084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Generals'!U46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Generals'!U47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Generals'!U48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hidden="1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Generals'!U49</f>
        <v>0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0</v>
      </c>
      <c r="J51" s="4"/>
      <c r="K51" s="4"/>
      <c r="M51" s="35"/>
    </row>
    <row r="52" spans="1:13" s="35" customFormat="1" ht="28.8" hidden="1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Generals'!U50</f>
        <v>0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0</v>
      </c>
      <c r="J52" s="4"/>
      <c r="K52" s="4"/>
    </row>
    <row r="53" spans="1:13" s="35" customFormat="1" ht="28.8" hidden="1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Generals'!U51</f>
        <v>0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0</v>
      </c>
      <c r="J53" s="4"/>
      <c r="K53" s="4"/>
    </row>
    <row r="54" spans="1:13" s="35" customFormat="1" ht="43.2" hidden="1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Generals'!U52</f>
        <v>0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0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Generals'!U53</f>
        <v>1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185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Generals'!U54</f>
        <v>50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75</v>
      </c>
      <c r="J56" s="4"/>
      <c r="K56" s="4"/>
      <c r="L56" s="35"/>
    </row>
    <row r="57" spans="1:13" ht="100.8" hidden="1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Generals'!U55</f>
        <v>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Generals'!U56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Generals'!U57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Generals'!U58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Generals'!U59</f>
        <v>5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435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Generals'!U60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Generals'!U61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Generals'!U62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Generals'!U63</f>
        <v>1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155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Generals'!U64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Generals'!U65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Generals'!U66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Generals'!U67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Generals'!U68</f>
        <v>30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90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Generals'!U69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1370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Generals'!U71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Generals'!U72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Generals'!U73</f>
        <v>20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22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Generals'!U74</f>
        <v>20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18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Generals'!U75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Generals'!U76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Generals'!U77</f>
        <v>20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57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Generals'!U78</f>
        <v>20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18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Generals'!U79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Generals'!U80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Generals'!U81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Generals'!U82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1263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Generals'!U86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0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Generals'!U87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Generals'!U88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Generals'!U89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Generals'!U90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Generals'!U91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Generals'!U92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Generals'!U93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Generals'!U94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Generals'!U95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Generals'!U96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Generals'!U97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s="35" customFormat="1" ht="43.2" hidden="1" x14ac:dyDescent="0.3">
      <c r="A101" s="37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Generals'!U98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ref="I101:I102" si="5">ROUND(E101*H101,2)</f>
        <v>0</v>
      </c>
      <c r="J101" s="37"/>
      <c r="K101" s="4"/>
      <c r="L101" s="1"/>
      <c r="M101" s="1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Generals'!U99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si="5"/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Generals'!U101</f>
        <v>1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6">ROUND(E106*H106,2)</f>
        <v>75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Generals'!U102</f>
        <v>2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6"/>
        <v>240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Generals'!U103</f>
        <v>3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6"/>
        <v>120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Generals'!U104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6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Generals'!U105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6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Generals'!U106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6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435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PdC-18</v>
      </c>
      <c r="E115" s="81"/>
      <c r="F115" s="81"/>
      <c r="G115" s="81"/>
      <c r="H115" s="81"/>
      <c r="I115" s="80">
        <f>SUM(I6:I112)/2</f>
        <v>22352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PdC-18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14084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1370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1263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435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PdC-18</v>
      </c>
      <c r="E124" s="69"/>
      <c r="F124" s="69"/>
      <c r="G124" s="69"/>
      <c r="H124" s="69"/>
      <c r="I124" s="68">
        <f>SUM(I119:I123)</f>
        <v>22352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4693.92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PdC-18  IVA inclòs</v>
      </c>
      <c r="E126" s="62"/>
      <c r="F126" s="62"/>
      <c r="G126" s="62"/>
      <c r="H126" s="62"/>
      <c r="I126" s="61">
        <f>SUM(I124:I125)</f>
        <v>27045.919999999998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2,00"/>
        <filter val="20,00"/>
        <filter val="21,00%"/>
        <filter val="3,00"/>
        <filter val="30,00"/>
        <filter val="5,00"/>
        <filter val="50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E54EA-61D6-40D5-9B12-10BDEB2696EB}">
  <sheetPr filterMode="1">
    <tabColor theme="0" tint="-0.249977111117893"/>
    <pageSetUpPr fitToPage="1"/>
  </sheetPr>
  <dimension ref="A1:AA131"/>
  <sheetViews>
    <sheetView view="pageBreakPreview" zoomScaleNormal="100" zoomScaleSheetLayoutView="100" workbookViewId="0">
      <selection activeCell="D10" sqref="D10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Generals'!V5</f>
        <v>PdC-19</v>
      </c>
      <c r="C2" s="5"/>
      <c r="D2" s="51" t="str">
        <f>'[1]RESUM PPOST GRAL'!L26</f>
        <v>C/ Montserrat – Ctra. Barcelona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Generals'!V7</f>
        <v>1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7580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Generals'!V8</f>
        <v>1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375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Generals'!V9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Generals'!V10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Generals'!V11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Generals'!V12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Generals'!V13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Generals'!V14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Generals'!V15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Generals'!V16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Generals'!V17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Generals'!V18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Generals'!V19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Generals'!V20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Generals'!V21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Generals'!V22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Generals'!V23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Generals'!V24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Generals'!V25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Generals'!V26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Generals'!V27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Generals'!V28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Generals'!V29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Generals'!V30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Generals'!V31</f>
        <v>1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205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Generals'!V32</f>
        <v>1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85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Generals'!V33</f>
        <v>1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85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Generals'!V34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Generals'!V35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Generals'!V36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Generals'!V37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Generals'!V38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Generals'!V39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Generals'!V40</f>
        <v>1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120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Generals'!V41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Generals'!V42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Generals'!V43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Generals'!V44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14084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Generals'!V46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Generals'!V47</f>
        <v>1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110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Generals'!V48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Generals'!V49</f>
        <v>1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150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Generals'!V50</f>
        <v>1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40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Generals'!V51</f>
        <v>1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80</v>
      </c>
      <c r="J53" s="4"/>
      <c r="K53" s="4"/>
    </row>
    <row r="54" spans="1:13" s="35" customFormat="1" ht="43.2" hidden="1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Generals'!V52</f>
        <v>0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0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Generals'!V53</f>
        <v>1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185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Generals'!V54</f>
        <v>5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7.5</v>
      </c>
      <c r="J56" s="4"/>
      <c r="K56" s="4"/>
      <c r="L56" s="35"/>
    </row>
    <row r="57" spans="1:13" ht="100.8" hidden="1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Generals'!V55</f>
        <v>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Generals'!V56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Generals'!V57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Generals'!V58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Generals'!V59</f>
        <v>10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870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Generals'!V60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Generals'!V61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hidden="1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Generals'!V62</f>
        <v>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Generals'!V63</f>
        <v>1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155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Generals'!V64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Generals'!V65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Generals'!V66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Generals'!V67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Generals'!V68</f>
        <v>10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30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Generals'!V69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1947.5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Generals'!V71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Generals'!V72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Generals'!V73</f>
        <v>30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33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Generals'!V74</f>
        <v>30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27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Generals'!V75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Generals'!V76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Generals'!V77</f>
        <v>30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85.5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Generals'!V78</f>
        <v>30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27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Generals'!V79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Generals'!V80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Generals'!V81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Generals'!V82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1320.5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Generals'!V86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0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Generals'!V87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Generals'!V88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Generals'!V89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Generals'!V90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Generals'!V91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Generals'!V92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Generals'!V93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Generals'!V94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Generals'!V95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Generals'!V96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Generals'!V97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s="35" customFormat="1" ht="43.2" hidden="1" x14ac:dyDescent="0.3">
      <c r="A101" s="37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Generals'!V98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ref="I101:I102" si="5">ROUND(E101*H101,2)</f>
        <v>0</v>
      </c>
      <c r="J101" s="37"/>
      <c r="K101" s="4"/>
      <c r="L101" s="1"/>
      <c r="M101" s="1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Generals'!V99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si="5"/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Generals'!V101</f>
        <v>1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6">ROUND(E106*H106,2)</f>
        <v>75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Generals'!V102</f>
        <v>3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6"/>
        <v>360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Generals'!V103</f>
        <v>4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6"/>
        <v>160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Generals'!V104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6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Generals'!V105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6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Generals'!V106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6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595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PdC-19</v>
      </c>
      <c r="E115" s="81"/>
      <c r="F115" s="81"/>
      <c r="G115" s="81"/>
      <c r="H115" s="81"/>
      <c r="I115" s="80">
        <f>SUM(I6:I112)/2</f>
        <v>23147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PdC-19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14084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1947.5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1320.5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595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PdC-19</v>
      </c>
      <c r="E124" s="69"/>
      <c r="F124" s="69"/>
      <c r="G124" s="69"/>
      <c r="H124" s="69"/>
      <c r="I124" s="68">
        <f>SUM(I119:I123)</f>
        <v>23147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4860.87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PdC-19  IVA inclòs</v>
      </c>
      <c r="E126" s="62"/>
      <c r="F126" s="62"/>
      <c r="G126" s="62"/>
      <c r="H126" s="62"/>
      <c r="I126" s="61">
        <f>SUM(I124:I125)</f>
        <v>28007.87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10,00"/>
        <filter val="21,00%"/>
        <filter val="3,00"/>
        <filter val="30,00"/>
        <filter val="4,00"/>
        <filter val="5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6464E-2B37-4E58-91AF-A6F7B7841419}">
  <sheetPr filterMode="1">
    <tabColor theme="0" tint="-0.249977111117893"/>
    <pageSetUpPr fitToPage="1"/>
  </sheetPr>
  <dimension ref="A1:AA131"/>
  <sheetViews>
    <sheetView view="pageBreakPreview" zoomScaleNormal="100" zoomScaleSheetLayoutView="100" workbookViewId="0">
      <selection activeCell="P14" sqref="P14"/>
    </sheetView>
  </sheetViews>
  <sheetFormatPr defaultColWidth="9.109375" defaultRowHeight="14.4" x14ac:dyDescent="0.3"/>
  <cols>
    <col min="1" max="1" width="5.77734375" style="1" customWidth="1"/>
    <col min="2" max="2" width="13.44140625" style="1" customWidth="1"/>
    <col min="3" max="3" width="11.44140625" style="3" customWidth="1"/>
    <col min="4" max="4" width="59.5546875" style="1" customWidth="1"/>
    <col min="5" max="5" width="11" style="1" bestFit="1" customWidth="1"/>
    <col min="6" max="6" width="12.21875" style="1" hidden="1" customWidth="1"/>
    <col min="7" max="7" width="9.109375" style="1" hidden="1" customWidth="1"/>
    <col min="8" max="8" width="11.5546875" style="1" bestFit="1" customWidth="1"/>
    <col min="9" max="9" width="12.5546875" style="1" customWidth="1"/>
    <col min="10" max="10" width="9.88671875" style="1" customWidth="1"/>
    <col min="11" max="11" width="2.77734375" style="1" customWidth="1"/>
    <col min="12" max="12" width="9" style="1" customWidth="1"/>
    <col min="13" max="13" width="14.21875" style="1" bestFit="1" customWidth="1"/>
    <col min="14" max="14" width="13.88671875" style="1" customWidth="1"/>
    <col min="15" max="15" width="8.77734375" style="1" bestFit="1" customWidth="1"/>
    <col min="16" max="16" width="8.44140625" style="1" bestFit="1" customWidth="1"/>
    <col min="17" max="18" width="8.5546875" style="1" bestFit="1" customWidth="1"/>
    <col min="19" max="19" width="9.109375" style="1"/>
    <col min="20" max="21" width="7.44140625" style="1" bestFit="1" customWidth="1"/>
    <col min="22" max="22" width="6.6640625" style="1" bestFit="1" customWidth="1"/>
    <col min="23" max="23" width="7.88671875" style="1" bestFit="1" customWidth="1"/>
    <col min="24" max="24" width="6.77734375" style="1" bestFit="1" customWidth="1"/>
    <col min="25" max="26" width="9" style="1" bestFit="1" customWidth="1"/>
    <col min="27" max="16384" width="9.109375" style="1"/>
  </cols>
  <sheetData>
    <row r="1" spans="1:27" s="2" customFormat="1" ht="18" x14ac:dyDescent="0.3">
      <c r="C1" s="52"/>
      <c r="F1" s="194" t="s">
        <v>286</v>
      </c>
      <c r="G1" s="194" t="s">
        <v>286</v>
      </c>
    </row>
    <row r="2" spans="1:27" ht="15.6" x14ac:dyDescent="0.3">
      <c r="A2" s="4"/>
      <c r="B2" s="51" t="str">
        <f>'Amidaments Generals'!W5</f>
        <v>PdC-20</v>
      </c>
      <c r="C2" s="5"/>
      <c r="D2" s="51" t="str">
        <f>'[1]RESUM PPOST GRAL'!L27</f>
        <v>Rambla – C/ Montserrat</v>
      </c>
      <c r="E2" s="4"/>
      <c r="F2" s="4"/>
      <c r="G2" s="4"/>
      <c r="H2" s="4"/>
      <c r="I2" s="4"/>
      <c r="J2" s="4"/>
      <c r="K2" s="4"/>
    </row>
    <row r="3" spans="1:27" x14ac:dyDescent="0.3">
      <c r="A3" s="4"/>
      <c r="B3" s="4"/>
      <c r="C3" s="5"/>
      <c r="D3" s="4"/>
      <c r="E3" s="4"/>
      <c r="F3" s="4"/>
      <c r="G3" s="4"/>
      <c r="H3" s="4"/>
      <c r="I3" s="4"/>
      <c r="J3" s="4"/>
      <c r="K3" s="4"/>
    </row>
    <row r="4" spans="1:27" s="47" customFormat="1" ht="43.2" x14ac:dyDescent="0.3">
      <c r="A4" s="48"/>
      <c r="B4" s="49" t="s">
        <v>156</v>
      </c>
      <c r="C4" s="49" t="s">
        <v>155</v>
      </c>
      <c r="D4" s="49" t="s">
        <v>154</v>
      </c>
      <c r="E4" s="49" t="s">
        <v>166</v>
      </c>
      <c r="F4" s="49" t="s">
        <v>153</v>
      </c>
      <c r="G4" s="49" t="s">
        <v>152</v>
      </c>
      <c r="H4" s="49" t="s">
        <v>151</v>
      </c>
      <c r="I4" s="49" t="s">
        <v>165</v>
      </c>
      <c r="J4" s="48"/>
      <c r="K4" s="4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3">
      <c r="A5" s="4"/>
      <c r="B5" s="4"/>
      <c r="C5" s="5"/>
      <c r="D5" s="40"/>
      <c r="E5" s="4"/>
      <c r="F5" s="4"/>
      <c r="G5" s="4"/>
      <c r="H5" s="4"/>
      <c r="I5" s="4"/>
      <c r="J5" s="4"/>
      <c r="K5" s="4"/>
    </row>
    <row r="6" spans="1:27" s="35" customFormat="1" x14ac:dyDescent="0.3">
      <c r="A6" s="37"/>
      <c r="B6" s="23" t="s">
        <v>150</v>
      </c>
      <c r="C6" s="38"/>
      <c r="D6" s="39"/>
      <c r="E6" s="38"/>
      <c r="F6" s="38"/>
      <c r="G6" s="38"/>
      <c r="H6" s="38"/>
      <c r="I6" s="38"/>
      <c r="J6" s="170"/>
      <c r="K6" s="37"/>
      <c r="M6" s="46"/>
    </row>
    <row r="7" spans="1:27" s="46" customFormat="1" ht="72" x14ac:dyDescent="0.3">
      <c r="A7" s="4"/>
      <c r="B7" s="20" t="str">
        <f>'Preus Unitaris'!B7</f>
        <v>E-001</v>
      </c>
      <c r="C7" s="41" t="str">
        <f>VLOOKUP(B7,'Preus Unitaris'!$B$2:$G$1058,2,FALSE)</f>
        <v>UT</v>
      </c>
      <c r="D7" s="19" t="str">
        <f>VLOOKUP(B7,'Preus Unitaris'!$B$2:$G$1058,3,FALSE)</f>
        <v>SUBMINISTRAMENT D'EQUIP COMPACTE DE RECONEIXEMENT DE MATRÍCULES, FORMAT PER CONJUNT DE CÀMERA LPR 2 CARRILS HD, CÀMERA DE CONTEXT A COLOR I IL·LUMINADOR IR PER A ZONA D’INFRACCIONS. INCLOU LLICÈNCIA OCR, CARCASSA, BRAÇ I ADAPTACIÓ A SUPORT.</v>
      </c>
      <c r="E7" s="29">
        <f>'Amidaments Generals'!W7</f>
        <v>2</v>
      </c>
      <c r="F7" s="29">
        <f>VLOOKUP(B7,'Preus Unitaris'!$B$2:$G$1058,4,FALSE)</f>
        <v>6369.7479999999996</v>
      </c>
      <c r="G7" s="29">
        <f>VLOOKUP(B7,'Preus Unitaris'!$B$2:$G$1058,5,FALSE)</f>
        <v>1210.25</v>
      </c>
      <c r="H7" s="28">
        <f>VLOOKUP(B7,'Preus Unitaris'!$B$2:$G$1058,6,FALSE)</f>
        <v>7580</v>
      </c>
      <c r="I7" s="31">
        <f t="shared" ref="I7:I44" si="0">ROUND(E7*H7,2)</f>
        <v>15160</v>
      </c>
      <c r="J7" s="4"/>
      <c r="K7" s="4"/>
      <c r="L7" s="89"/>
    </row>
    <row r="8" spans="1:27" s="46" customFormat="1" ht="72" x14ac:dyDescent="0.3">
      <c r="A8" s="4"/>
      <c r="B8" s="20" t="str">
        <f>'Preus Unitaris'!B8</f>
        <v>E-002</v>
      </c>
      <c r="C8" s="41" t="str">
        <f>VLOOKUP(B8,'Preus Unitaris'!$B$2:$G$1058,2,FALSE)</f>
        <v>UT</v>
      </c>
      <c r="D8" s="19" t="str">
        <f>VLOOKUP(B8,'Preus Unitaris'!$B$2:$G$1058,3,FALSE)</f>
        <v>INSTAL·LACIÓ D'EQUIP COMPACTE DE RECONEIXEMENT DE MATRÍCULES, FORMAT PER CONJUNT DE CÀMERA LPR 2 CARRILS HD, CÀMERA DE CONTEXT A COLOR I IL·LUMINADOR IR PER A ZONA D’INFRACCIONS. INCLOU LLICÈNCIA OCR, CARCASSA, BRAÇ I ADAPTACIÓ A SUPORT.</v>
      </c>
      <c r="E8" s="29">
        <f>'Amidaments Generals'!W8</f>
        <v>2</v>
      </c>
      <c r="F8" s="29">
        <f>VLOOKUP(B8,'Preus Unitaris'!$B$2:$G$1058,4,FALSE)</f>
        <v>315.12599999999998</v>
      </c>
      <c r="G8" s="29">
        <f>VLOOKUP(B8,'Preus Unitaris'!$B$2:$G$1058,5,FALSE)</f>
        <v>59.87</v>
      </c>
      <c r="H8" s="28">
        <f>VLOOKUP(B8,'Preus Unitaris'!$B$2:$G$1058,6,FALSE)</f>
        <v>375</v>
      </c>
      <c r="I8" s="31">
        <f t="shared" si="0"/>
        <v>750</v>
      </c>
      <c r="J8" s="37"/>
      <c r="K8" s="37"/>
      <c r="L8" s="89"/>
      <c r="M8" s="1"/>
    </row>
    <row r="9" spans="1:27" ht="43.2" x14ac:dyDescent="0.3">
      <c r="A9" s="4"/>
      <c r="B9" s="20" t="str">
        <f>'Preus Unitaris'!B9</f>
        <v>E-003</v>
      </c>
      <c r="C9" s="41" t="str">
        <f>VLOOKUP(B9,'Preus Unitaris'!$B$2:$G$1058,2,FALSE)</f>
        <v>UT</v>
      </c>
      <c r="D9" s="19" t="str">
        <f>VLOOKUP(B9,'Preus Unitaris'!$B$2:$G$1058,3,FALSE)</f>
        <v>SUBMINISTRAMENT DE FONT D'ALIMENTACIÓ 48V TIPUS INDUSTRIAL, PER MUNTATGE EN CARRIL DIN, PER ALIMENTAR FINS A 4 CÀMERES PUNT DE CONTROL.</v>
      </c>
      <c r="E9" s="29">
        <f>'Amidaments Generals'!W9</f>
        <v>1</v>
      </c>
      <c r="F9" s="29">
        <f>VLOOKUP(B9,'Preus Unitaris'!$B$2:$G$1058,4,FALSE)</f>
        <v>134.45400000000001</v>
      </c>
      <c r="G9" s="29">
        <f>VLOOKUP(B9,'Preus Unitaris'!$B$2:$G$1058,5,FALSE)</f>
        <v>25.55</v>
      </c>
      <c r="H9" s="28">
        <f>VLOOKUP(B9,'Preus Unitaris'!$B$2:$G$1058,6,FALSE)</f>
        <v>160</v>
      </c>
      <c r="I9" s="31">
        <f t="shared" si="0"/>
        <v>160</v>
      </c>
      <c r="J9" s="4"/>
      <c r="K9" s="4"/>
    </row>
    <row r="10" spans="1:27" ht="43.2" x14ac:dyDescent="0.3">
      <c r="A10" s="4"/>
      <c r="B10" s="20" t="str">
        <f>'Preus Unitaris'!B10</f>
        <v>E-004</v>
      </c>
      <c r="C10" s="41" t="str">
        <f>VLOOKUP(B10,'Preus Unitaris'!$B$2:$G$1058,2,FALSE)</f>
        <v>UT</v>
      </c>
      <c r="D10" s="19" t="str">
        <f>VLOOKUP(B10,'Preus Unitaris'!$B$2:$G$1058,3,FALSE)</f>
        <v>INSTAL·LACIÓ DE FONT D'ALIMENTACIÓ 48V TIPUS INDUSTRIAL, PER MUNTATGE EN CARRIL DIN, PER ALIMENTAR FINS A 4 CÀMERES PUNT DE CONTROL.</v>
      </c>
      <c r="E10" s="29">
        <f>'Amidaments Generals'!W10</f>
        <v>1</v>
      </c>
      <c r="F10" s="29">
        <f>VLOOKUP(B10,'Preus Unitaris'!$B$2:$G$1058,4,FALSE)</f>
        <v>29.411999999999999</v>
      </c>
      <c r="G10" s="29">
        <f>VLOOKUP(B10,'Preus Unitaris'!$B$2:$G$1058,5,FALSE)</f>
        <v>5.59</v>
      </c>
      <c r="H10" s="28">
        <f>VLOOKUP(B10,'Preus Unitaris'!$B$2:$G$1058,6,FALSE)</f>
        <v>35</v>
      </c>
      <c r="I10" s="31">
        <f t="shared" si="0"/>
        <v>35</v>
      </c>
      <c r="J10" s="37"/>
      <c r="K10" s="37"/>
    </row>
    <row r="11" spans="1:27" ht="28.8" hidden="1" x14ac:dyDescent="0.3">
      <c r="A11" s="4"/>
      <c r="B11" s="20" t="str">
        <f>'Preus Unitaris'!B11</f>
        <v>E-005</v>
      </c>
      <c r="C11" s="41" t="str">
        <f>VLOOKUP(B11,'Preus Unitaris'!$B$2:$G$1058,2,FALSE)</f>
        <v>UT</v>
      </c>
      <c r="D11" s="19" t="str">
        <f>VLOOKUP(B11,'Preus Unitaris'!$B$2:$G$1058,3,FALSE)</f>
        <v>SUBMINISTRAMENT DE FONT D'ALIMENTACIÓ 24V TIPUS INDUSTRIAL, PER MUNTATGE EN CARRIL DIN.</v>
      </c>
      <c r="E11" s="29">
        <f>'Amidaments Generals'!W11</f>
        <v>0</v>
      </c>
      <c r="F11" s="29">
        <f>VLOOKUP(B11,'Preus Unitaris'!$B$2:$G$1058,4,FALSE)</f>
        <v>45.378</v>
      </c>
      <c r="G11" s="29">
        <f>VLOOKUP(B11,'Preus Unitaris'!$B$2:$G$1058,5,FALSE)</f>
        <v>8.6199999999999992</v>
      </c>
      <c r="H11" s="28">
        <f>VLOOKUP(B11,'Preus Unitaris'!$B$2:$G$1058,6,FALSE)</f>
        <v>54</v>
      </c>
      <c r="I11" s="31">
        <f t="shared" si="0"/>
        <v>0</v>
      </c>
      <c r="J11" s="4"/>
      <c r="K11" s="4"/>
    </row>
    <row r="12" spans="1:27" ht="28.8" hidden="1" x14ac:dyDescent="0.3">
      <c r="A12" s="4"/>
      <c r="B12" s="20" t="str">
        <f>'Preus Unitaris'!B12</f>
        <v>E-006</v>
      </c>
      <c r="C12" s="41" t="str">
        <f>VLOOKUP(B12,'Preus Unitaris'!$B$2:$G$1058,2,FALSE)</f>
        <v>UT</v>
      </c>
      <c r="D12" s="19" t="str">
        <f>VLOOKUP(B12,'Preus Unitaris'!$B$2:$G$1058,3,FALSE)</f>
        <v>INSTAL·LACIÓ DE FONT D'ALIMENTACIÓ 24V TIPUS INDUSTRIAL, PER MUNTATGE EN CARRIL DIN.</v>
      </c>
      <c r="E12" s="29">
        <f>'Amidaments Generals'!W12</f>
        <v>0</v>
      </c>
      <c r="F12" s="29">
        <f>VLOOKUP(B12,'Preus Unitaris'!$B$2:$G$1058,4,FALSE)</f>
        <v>11.765000000000001</v>
      </c>
      <c r="G12" s="29">
        <f>VLOOKUP(B12,'Preus Unitaris'!$B$2:$G$1058,5,FALSE)</f>
        <v>2.2400000000000002</v>
      </c>
      <c r="H12" s="28">
        <f>VLOOKUP(B12,'Preus Unitaris'!$B$2:$G$1058,6,FALSE)</f>
        <v>14</v>
      </c>
      <c r="I12" s="31">
        <f t="shared" si="0"/>
        <v>0</v>
      </c>
      <c r="J12" s="37"/>
      <c r="K12" s="37"/>
    </row>
    <row r="13" spans="1:27" ht="72" x14ac:dyDescent="0.3">
      <c r="A13" s="4"/>
      <c r="B13" s="20" t="str">
        <f>'Preus Unitaris'!B13</f>
        <v>E-007</v>
      </c>
      <c r="C13" s="41" t="str">
        <f>VLOOKUP(B13,'Preus Unitaris'!$B$2:$G$1058,2,FALSE)</f>
        <v>UT</v>
      </c>
      <c r="D13" s="19" t="str">
        <f>VLOOKUP(B13,'Preus Unitaris'!$B$2:$G$1058,3,FALSE)</f>
        <v>SUBMINISTRAMENT DE SWITCH DE COMUNICACIÓ PER SISTEMA DE  VISIÓ ARTIFICIAL, TIPUS INDUSTRIAL, GESTIONABLE, AMB 8 PORTS PoE  (802.3at i 802.3bt), INCLOSOS FUETONS DE CONNEXIÓ, COMPATIBLE AMB EL SISTEMA DE COMUNICACIONS DE L'AJUNTAMENT.</v>
      </c>
      <c r="E13" s="29">
        <f>'Amidaments Generals'!W13</f>
        <v>1</v>
      </c>
      <c r="F13" s="29">
        <f>VLOOKUP(B13,'Preus Unitaris'!$B$2:$G$1058,4,FALSE)</f>
        <v>987.39499999999998</v>
      </c>
      <c r="G13" s="29">
        <f>VLOOKUP(B13,'Preus Unitaris'!$B$2:$G$1058,5,FALSE)</f>
        <v>187.61</v>
      </c>
      <c r="H13" s="28">
        <f>VLOOKUP(B13,'Preus Unitaris'!$B$2:$G$1058,6,FALSE)</f>
        <v>1175</v>
      </c>
      <c r="I13" s="31">
        <f t="shared" si="0"/>
        <v>1175</v>
      </c>
      <c r="J13" s="37"/>
      <c r="K13" s="37"/>
    </row>
    <row r="14" spans="1:27" ht="72" x14ac:dyDescent="0.3">
      <c r="A14" s="4"/>
      <c r="B14" s="20" t="str">
        <f>'Preus Unitaris'!B14</f>
        <v>E-008</v>
      </c>
      <c r="C14" s="41" t="str">
        <f>VLOOKUP(B14,'Preus Unitaris'!$B$2:$G$1058,2,FALSE)</f>
        <v>UT</v>
      </c>
      <c r="D14" s="19" t="str">
        <f>VLOOKUP(B14,'Preus Unitaris'!$B$2:$G$1058,3,FALSE)</f>
        <v>INSTAL·LACIÓ I CONFIGURACIÓ DE SWITCH DE COMUNICACIÓ PER SISTEMA DE VISIÓ ARTIFICIAL, TIPUS INDUSTRIAL, GESTIONABLE, AMB 8 PORTS PoE  (802.3at i 802.3bt), INCLOSOS FUETONS DE CONNEXIÓ, COMPATIBLE AMB EL SISTEMA DE COMUNICACIONS DE L'AJUNTAMENT.</v>
      </c>
      <c r="E14" s="29">
        <f>'Amidaments Generals'!W14</f>
        <v>1</v>
      </c>
      <c r="F14" s="29">
        <f>VLOOKUP(B14,'Preus Unitaris'!$B$2:$G$1058,4,FALSE)</f>
        <v>75.63</v>
      </c>
      <c r="G14" s="29">
        <f>VLOOKUP(B14,'Preus Unitaris'!$B$2:$G$1058,5,FALSE)</f>
        <v>14.37</v>
      </c>
      <c r="H14" s="28">
        <f>VLOOKUP(B14,'Preus Unitaris'!$B$2:$G$1058,6,FALSE)</f>
        <v>90</v>
      </c>
      <c r="I14" s="31">
        <f t="shared" si="0"/>
        <v>90</v>
      </c>
      <c r="J14" s="37"/>
      <c r="K14" s="37"/>
    </row>
    <row r="15" spans="1:27" ht="72" hidden="1" x14ac:dyDescent="0.3">
      <c r="A15" s="4"/>
      <c r="B15" s="20" t="str">
        <f>'Preus Unitaris'!B15</f>
        <v>E-009</v>
      </c>
      <c r="C15" s="41" t="str">
        <f>VLOOKUP(B15,'Preus Unitaris'!$B$2:$G$1058,2,FALSE)</f>
        <v>UT</v>
      </c>
      <c r="D15" s="19" t="str">
        <f>VLOOKUP(B15,'Preus Unitaris'!$B$2:$G$1058,3,FALSE)</f>
        <v>SUBMINISTRAMENT DE SWITCH DE COMUNICACIÓ PER SISTEMA DE  VISIÓ ARTIFICIAL, TIPUS INDUSTRIAL, PoE, AMB 10 PORTS MODEL CISCO IE-3400-8P2S-E O 100% EQUIPAVENT, INCLOSOS FUETONS DE CONNEXIÓ, COMPATIBLE AMB EL SISTEMA DE COMUNICACIONS DE L'AJUNTAMENT.</v>
      </c>
      <c r="E15" s="29">
        <f>'Amidaments Generals'!W15</f>
        <v>0</v>
      </c>
      <c r="F15" s="29">
        <f>VLOOKUP(B15,'Preus Unitaris'!$B$2:$G$1058,4,FALSE)</f>
        <v>3298.319</v>
      </c>
      <c r="G15" s="29">
        <f>VLOOKUP(B15,'Preus Unitaris'!$B$2:$G$1058,5,FALSE)</f>
        <v>626.67999999999995</v>
      </c>
      <c r="H15" s="28">
        <f>VLOOKUP(B15,'Preus Unitaris'!$B$2:$G$1058,6,FALSE)</f>
        <v>3925</v>
      </c>
      <c r="I15" s="31">
        <f t="shared" si="0"/>
        <v>0</v>
      </c>
      <c r="J15" s="37"/>
      <c r="K15" s="37"/>
    </row>
    <row r="16" spans="1:27" ht="72" hidden="1" x14ac:dyDescent="0.3">
      <c r="A16" s="4"/>
      <c r="B16" s="20" t="str">
        <f>'Preus Unitaris'!B16</f>
        <v>E-010</v>
      </c>
      <c r="C16" s="41" t="str">
        <f>VLOOKUP(B16,'Preus Unitaris'!$B$2:$G$1058,2,FALSE)</f>
        <v>UT</v>
      </c>
      <c r="D16" s="19" t="str">
        <f>VLOOKUP(B16,'Preus Unitaris'!$B$2:$G$1058,3,FALSE)</f>
        <v>INSTAL·LACIÓ I CONFIGURACIÓ DE SWITCH DE COMUNICACIÓ PER SISTEMA DE  VISIÓ ARTIFICIAL, TIPUS INDUSTRIAL, PoE, AMB 10 PORTS MODEL CISCO IE-3400-8P2S-E O 100% EQUIPAVENT, INCLOSOS FUETONS DE CONNEXIÓ, COMPATIBLE AMB EL SISTEMA DE COMUNICACIONS DE L'AJUNTAMENT.</v>
      </c>
      <c r="E16" s="29">
        <f>'Amidaments Generals'!W16</f>
        <v>0</v>
      </c>
      <c r="F16" s="29">
        <f>VLOOKUP(B16,'Preus Unitaris'!$B$2:$G$1058,4,FALSE)</f>
        <v>92.436999999999998</v>
      </c>
      <c r="G16" s="29">
        <f>VLOOKUP(B16,'Preus Unitaris'!$B$2:$G$1058,5,FALSE)</f>
        <v>17.559999999999999</v>
      </c>
      <c r="H16" s="28">
        <f>VLOOKUP(B16,'Preus Unitaris'!$B$2:$G$1058,6,FALSE)</f>
        <v>110</v>
      </c>
      <c r="I16" s="31">
        <f t="shared" si="0"/>
        <v>0</v>
      </c>
      <c r="J16" s="37"/>
      <c r="K16" s="37"/>
    </row>
    <row r="17" spans="1:11" ht="43.2" x14ac:dyDescent="0.3">
      <c r="A17" s="4"/>
      <c r="B17" s="20" t="str">
        <f>'Preus Unitaris'!B17</f>
        <v>E-011</v>
      </c>
      <c r="C17" s="41" t="str">
        <f>VLOOKUP(B17,'Preus Unitaris'!$B$2:$G$1058,2,FALSE)</f>
        <v>UT</v>
      </c>
      <c r="D17" s="19" t="str">
        <f>VLOOKUP(B17,'Preus Unitaris'!$B$2:$G$1058,3,FALSE)</f>
        <v>SUBMINISTRAMENT DE PC INDUSTRIAL RUGORITZAT DE 20 GB DE CAPACITAT EMAGATZEMATGE, PROCESSADOR ÚLTIMA GENERACIÓ, SEGONS ESPECIFICCIONS TÈCNIQUES.</v>
      </c>
      <c r="E17" s="29">
        <f>'Amidaments Generals'!W17</f>
        <v>1</v>
      </c>
      <c r="F17" s="29">
        <f>VLOOKUP(B17,'Preus Unitaris'!$B$2:$G$1058,4,FALSE)</f>
        <v>903.36099999999999</v>
      </c>
      <c r="G17" s="29">
        <f>VLOOKUP(B17,'Preus Unitaris'!$B$2:$G$1058,5,FALSE)</f>
        <v>171.64</v>
      </c>
      <c r="H17" s="28">
        <f>VLOOKUP(B17,'Preus Unitaris'!$B$2:$G$1058,6,FALSE)</f>
        <v>1075</v>
      </c>
      <c r="I17" s="31">
        <f t="shared" si="0"/>
        <v>1075</v>
      </c>
      <c r="J17" s="37"/>
      <c r="K17" s="37"/>
    </row>
    <row r="18" spans="1:11" ht="43.2" x14ac:dyDescent="0.3">
      <c r="A18" s="4"/>
      <c r="B18" s="20" t="str">
        <f>'Preus Unitaris'!B18</f>
        <v>E-012</v>
      </c>
      <c r="C18" s="41" t="str">
        <f>VLOOKUP(B18,'Preus Unitaris'!$B$2:$G$1058,2,FALSE)</f>
        <v>UT</v>
      </c>
      <c r="D18" s="19" t="str">
        <f>VLOOKUP(B18,'Preus Unitaris'!$B$2:$G$1058,3,FALSE)</f>
        <v>INSTAL·LACIÓ I CONFIGURACIÓ DE PC INDUSTRIAL RUGORITZAT DE 20 GB DE CAPACITAT EMAGATZEMATGE, PROCESSADOR ÚLTIMA GENERACIÓ, SEGONS ESPECIFICCIONS TÈCNIQUES.</v>
      </c>
      <c r="E18" s="29">
        <f>'Amidaments Generals'!W18</f>
        <v>1</v>
      </c>
      <c r="F18" s="29">
        <f>VLOOKUP(B18,'Preus Unitaris'!$B$2:$G$1058,4,FALSE)</f>
        <v>100.84</v>
      </c>
      <c r="G18" s="29">
        <f>VLOOKUP(B18,'Preus Unitaris'!$B$2:$G$1058,5,FALSE)</f>
        <v>19.16</v>
      </c>
      <c r="H18" s="28">
        <f>VLOOKUP(B18,'Preus Unitaris'!$B$2:$G$1058,6,FALSE)</f>
        <v>120</v>
      </c>
      <c r="I18" s="31">
        <f t="shared" si="0"/>
        <v>120</v>
      </c>
      <c r="J18" s="37"/>
      <c r="K18" s="37"/>
    </row>
    <row r="19" spans="1:11" ht="43.2" x14ac:dyDescent="0.3">
      <c r="A19" s="4"/>
      <c r="B19" s="20" t="str">
        <f>'Preus Unitaris'!B19</f>
        <v>E-013</v>
      </c>
      <c r="C19" s="41" t="str">
        <f>VLOOKUP(B19,'Preus Unitaris'!$B$2:$G$1058,2,FALSE)</f>
        <v>UT</v>
      </c>
      <c r="D19" s="19" t="str">
        <f>VLOOKUP(B19,'Preus Unitaris'!$B$2:$G$1058,3,FALSE)</f>
        <v>SUBMINISTRAMENT DE SAI PUNT DE CONTROL LECTURA DE MATRÍCULES, 1000 / 1000VA - AP160N-1K, FORMAT RACK 19", DE 1000VA / 900W, MONOFÀSIC AMB 3 BATERIES 12V/7,2 AH.</v>
      </c>
      <c r="E19" s="29">
        <f>'Amidaments Generals'!W19</f>
        <v>1</v>
      </c>
      <c r="F19" s="29">
        <f>VLOOKUP(B19,'Preus Unitaris'!$B$2:$G$1058,4,FALSE)</f>
        <v>403.36099999999999</v>
      </c>
      <c r="G19" s="29">
        <f>VLOOKUP(B19,'Preus Unitaris'!$B$2:$G$1058,5,FALSE)</f>
        <v>76.64</v>
      </c>
      <c r="H19" s="28">
        <f>VLOOKUP(B19,'Preus Unitaris'!$B$2:$G$1058,6,FALSE)</f>
        <v>480</v>
      </c>
      <c r="I19" s="31">
        <f t="shared" si="0"/>
        <v>480</v>
      </c>
      <c r="J19" s="37"/>
      <c r="K19" s="37"/>
    </row>
    <row r="20" spans="1:11" ht="86.4" x14ac:dyDescent="0.3">
      <c r="A20" s="4"/>
      <c r="B20" s="20" t="str">
        <f>'Preus Unitaris'!B20</f>
        <v>E-014</v>
      </c>
      <c r="C20" s="41" t="str">
        <f>VLOOKUP(B20,'Preus Unitaris'!$B$2:$G$1058,2,FALSE)</f>
        <v>UT</v>
      </c>
      <c r="D20" s="19" t="str">
        <f>VLOOKUP(B20,'Preus Unitaris'!$B$2:$G$1058,3,FALSE)</f>
        <v>INSTAL·LACIÓ DE SAI PUNT DE CONTROL LECTURA DE MATRÍCULES, 1000 / 1000VA - AP160N-1K, FORMAT RACK 19", DE 1000VA / 900W, MONOFÀSIC AMB 3 BATERIES 12V/7,2 AH. INSTAL·LACIÓ, CONNEXIÓ I POSADA EN MARXA, INCLOU PETIT MATERIAL INSTAL·LACIÓ, CABLEJAT I CONNEXIÓ I QUALSEVOL ALTRE NECESSARI PEL CORRECTE FUNCIONAMENT.</v>
      </c>
      <c r="E20" s="29">
        <f>'Amidaments Generals'!W20</f>
        <v>1</v>
      </c>
      <c r="F20" s="29">
        <f>VLOOKUP(B20,'Preus Unitaris'!$B$2:$G$1058,4,FALSE)</f>
        <v>29.411999999999999</v>
      </c>
      <c r="G20" s="29">
        <f>VLOOKUP(B20,'Preus Unitaris'!$B$2:$G$1058,5,FALSE)</f>
        <v>5.59</v>
      </c>
      <c r="H20" s="28">
        <f>VLOOKUP(B20,'Preus Unitaris'!$B$2:$G$1058,6,FALSE)</f>
        <v>35</v>
      </c>
      <c r="I20" s="31">
        <f t="shared" si="0"/>
        <v>35</v>
      </c>
      <c r="J20" s="37"/>
      <c r="K20" s="37"/>
    </row>
    <row r="21" spans="1:11" ht="43.2" x14ac:dyDescent="0.3">
      <c r="A21" s="4"/>
      <c r="B21" s="20" t="str">
        <f>'Preus Unitaris'!B21</f>
        <v>E-015</v>
      </c>
      <c r="C21" s="41" t="str">
        <f>VLOOKUP(B21,'Preus Unitaris'!$B$2:$G$1058,2,FALSE)</f>
        <v>UT</v>
      </c>
      <c r="D21" s="19" t="str">
        <f>VLOOKUP(B21,'Preus Unitaris'!$B$2:$G$1058,3,FALSE)</f>
        <v>SUBMINISTRAMENT DE MÒDUL SNMP DE COMUNICACIONS PER SAI. INCLOU PETIT MATERIAL, CABLEJAT I QUALSEVOL ALTRE NECESSARI PEL CORRECTE FUNCIONAMENT.</v>
      </c>
      <c r="E21" s="29">
        <f>'Amidaments Generals'!W21</f>
        <v>1</v>
      </c>
      <c r="F21" s="29">
        <f>VLOOKUP(B21,'Preus Unitaris'!$B$2:$G$1058,4,FALSE)</f>
        <v>194.958</v>
      </c>
      <c r="G21" s="29">
        <f>VLOOKUP(B21,'Preus Unitaris'!$B$2:$G$1058,5,FALSE)</f>
        <v>37.04</v>
      </c>
      <c r="H21" s="28">
        <f>VLOOKUP(B21,'Preus Unitaris'!$B$2:$G$1058,6,FALSE)</f>
        <v>232</v>
      </c>
      <c r="I21" s="31">
        <f t="shared" si="0"/>
        <v>232</v>
      </c>
      <c r="J21" s="37"/>
      <c r="K21" s="37"/>
    </row>
    <row r="22" spans="1:11" ht="57.6" x14ac:dyDescent="0.3">
      <c r="A22" s="4"/>
      <c r="B22" s="20" t="str">
        <f>'Preus Unitaris'!B22</f>
        <v>E-016</v>
      </c>
      <c r="C22" s="41" t="str">
        <f>VLOOKUP(B22,'Preus Unitaris'!$B$2:$G$1058,2,FALSE)</f>
        <v>UT</v>
      </c>
      <c r="D22" s="19" t="str">
        <f>VLOOKUP(B22,'Preus Unitaris'!$B$2:$G$1058,3,FALSE)</f>
        <v>INSTAL·LACIÓ DE MÒDUL SNMP COMUNICACIONS PER SAI, CONNEXIÓ I POSADA EN MARXA. INCLOU PETIT MATERIAL INSTAL·LACIÓ, CABLEJAT I CONNEXIÓ I QUALSEVOL ALTRE NECESSARI PEL CORRECTE FUNCIONAMENT.</v>
      </c>
      <c r="E22" s="29">
        <f>'Amidaments Generals'!W22</f>
        <v>1</v>
      </c>
      <c r="F22" s="29">
        <f>VLOOKUP(B22,'Preus Unitaris'!$B$2:$G$1058,4,FALSE)</f>
        <v>5.0419999999999998</v>
      </c>
      <c r="G22" s="29">
        <f>VLOOKUP(B22,'Preus Unitaris'!$B$2:$G$1058,5,FALSE)</f>
        <v>0.96</v>
      </c>
      <c r="H22" s="28">
        <f>VLOOKUP(B22,'Preus Unitaris'!$B$2:$G$1058,6,FALSE)</f>
        <v>6</v>
      </c>
      <c r="I22" s="31">
        <f t="shared" si="0"/>
        <v>6</v>
      </c>
      <c r="J22" s="37"/>
      <c r="K22" s="37"/>
    </row>
    <row r="23" spans="1:11" ht="57.6" hidden="1" x14ac:dyDescent="0.3">
      <c r="A23" s="4"/>
      <c r="B23" s="20" t="str">
        <f>'Preus Unitaris'!B23</f>
        <v>E-017</v>
      </c>
      <c r="C23" s="41" t="str">
        <f>VLOOKUP(B23,'Preus Unitaris'!$B$2:$G$1058,2,FALSE)</f>
        <v>UT</v>
      </c>
      <c r="D23" s="19" t="str">
        <f>VLOOKUP(B23,'Preus Unitaris'!$B$2:$G$1058,3,FALSE)</f>
        <v>SUBMINISTRAMENT DE CONVERSOR DE SENYAL DE COMUNICACIONS D'ELÈCTRIC A ÒPTIC, COMPATIBLE AMB LA XARXA DE COMUNICACIONS MUNICIPAL, AMB 2 PORTS FO I 4 PORTS RJ45, E/O 2FX/4TX.</v>
      </c>
      <c r="E23" s="29">
        <f>'Amidaments Generals'!W23</f>
        <v>0</v>
      </c>
      <c r="F23" s="29">
        <f>VLOOKUP(B23,'Preus Unitaris'!$B$2:$G$1058,4,FALSE)</f>
        <v>459.66399999999999</v>
      </c>
      <c r="G23" s="29">
        <f>VLOOKUP(B23,'Preus Unitaris'!$B$2:$G$1058,5,FALSE)</f>
        <v>87.34</v>
      </c>
      <c r="H23" s="28">
        <f>VLOOKUP(B23,'Preus Unitaris'!$B$2:$G$1058,6,FALSE)</f>
        <v>547</v>
      </c>
      <c r="I23" s="31">
        <f t="shared" si="0"/>
        <v>0</v>
      </c>
      <c r="J23" s="37"/>
      <c r="K23" s="37"/>
    </row>
    <row r="24" spans="1:11" ht="57.6" hidden="1" x14ac:dyDescent="0.3">
      <c r="A24" s="4"/>
      <c r="B24" s="20" t="str">
        <f>'Preus Unitaris'!B24</f>
        <v>E-018</v>
      </c>
      <c r="C24" s="41" t="str">
        <f>VLOOKUP(B24,'Preus Unitaris'!$B$2:$G$1058,2,FALSE)</f>
        <v>UT</v>
      </c>
      <c r="D24" s="19" t="str">
        <f>VLOOKUP(B24,'Preus Unitaris'!$B$2:$G$1058,3,FALSE)</f>
        <v>INSTAL·LACIÓ DE CONVERSOR DE SENYAL DE COMUNICACIONS D'ELÈCTRIC A ÒPTIC, COMPATIBLE AMB LA XARXA DE COMUNICACIONS MUNICIPAL, AMB 2 PORTS FO I 4 PORTS RJ45, E/O 2FX/4TX.</v>
      </c>
      <c r="E24" s="29">
        <f>'Amidaments Generals'!W24</f>
        <v>0</v>
      </c>
      <c r="F24" s="29">
        <f>VLOOKUP(B24,'Preus Unitaris'!$B$2:$G$1058,4,FALSE)</f>
        <v>22.689</v>
      </c>
      <c r="G24" s="29">
        <f>VLOOKUP(B24,'Preus Unitaris'!$B$2:$G$1058,5,FALSE)</f>
        <v>4.3099999999999996</v>
      </c>
      <c r="H24" s="28">
        <f>VLOOKUP(B24,'Preus Unitaris'!$B$2:$G$1058,6,FALSE)</f>
        <v>27</v>
      </c>
      <c r="I24" s="31">
        <f t="shared" si="0"/>
        <v>0</v>
      </c>
      <c r="J24" s="37"/>
      <c r="K24" s="37"/>
    </row>
    <row r="25" spans="1:11" ht="57.6" hidden="1" x14ac:dyDescent="0.3">
      <c r="A25" s="4"/>
      <c r="B25" s="20" t="str">
        <f>'Preus Unitaris'!B25</f>
        <v>E-019</v>
      </c>
      <c r="C25" s="41" t="str">
        <f>VLOOKUP(B25,'Preus Unitaris'!$B$2:$G$1058,2,FALSE)</f>
        <v>UT</v>
      </c>
      <c r="D25" s="19" t="str">
        <f>VLOOKUP(B25,'Preus Unitaris'!$B$2:$G$1058,3,FALSE)</f>
        <v>SUBMINISTRAMENT DE CONVERSOR DE SENYAL DE COMUNICACIONS D'ELÈCTRIC A ÒPTIC, COMPATIBLE AMB LA XARXA DE COMUNICACIONS MUNICIPAL, AMB 1 PORT FO I 1 PORT RJ45, E/O 1FX/1TX.</v>
      </c>
      <c r="E25" s="29">
        <f>'Amidaments Generals'!W25</f>
        <v>0</v>
      </c>
      <c r="F25" s="29">
        <f>VLOOKUP(B25,'Preus Unitaris'!$B$2:$G$1058,4,FALSE)</f>
        <v>374.79</v>
      </c>
      <c r="G25" s="29">
        <f>VLOOKUP(B25,'Preus Unitaris'!$B$2:$G$1058,5,FALSE)</f>
        <v>71.209999999999994</v>
      </c>
      <c r="H25" s="28">
        <f>VLOOKUP(B25,'Preus Unitaris'!$B$2:$G$1058,6,FALSE)</f>
        <v>446</v>
      </c>
      <c r="I25" s="31">
        <f t="shared" si="0"/>
        <v>0</v>
      </c>
      <c r="J25" s="4"/>
      <c r="K25" s="4"/>
    </row>
    <row r="26" spans="1:11" ht="57.6" hidden="1" x14ac:dyDescent="0.3">
      <c r="A26" s="4"/>
      <c r="B26" s="20" t="str">
        <f>'Preus Unitaris'!B26</f>
        <v>E-020</v>
      </c>
      <c r="C26" s="41" t="str">
        <f>VLOOKUP(B26,'Preus Unitaris'!$B$2:$G$1058,2,FALSE)</f>
        <v>UT</v>
      </c>
      <c r="D26" s="19" t="str">
        <f>VLOOKUP(B26,'Preus Unitaris'!$B$2:$G$1058,3,FALSE)</f>
        <v>INSTAL·LACIÓ DE CONVERSOR DE SENYAL DE COMUNICACIONS D'ELÈCTRIC A ÒPTIC, COMPATIBLE AMB LA XARXA DE COMUNICACIONS MUNICIPAL, AMB 1 PORT FO I 1 PORT RJ45, E/O 1FX/1TX.</v>
      </c>
      <c r="E26" s="29">
        <f>'Amidaments Generals'!W26</f>
        <v>0</v>
      </c>
      <c r="F26" s="29">
        <f>VLOOKUP(B26,'Preus Unitaris'!$B$2:$G$1058,4,FALSE)</f>
        <v>22.689</v>
      </c>
      <c r="G26" s="29">
        <f>VLOOKUP(B26,'Preus Unitaris'!$B$2:$G$1058,5,FALSE)</f>
        <v>4.3099999999999996</v>
      </c>
      <c r="H26" s="28">
        <f>VLOOKUP(B26,'Preus Unitaris'!$B$2:$G$1058,6,FALSE)</f>
        <v>27</v>
      </c>
      <c r="I26" s="31">
        <f t="shared" si="0"/>
        <v>0</v>
      </c>
      <c r="J26" s="4"/>
      <c r="K26" s="4"/>
    </row>
    <row r="27" spans="1:11" ht="100.8" hidden="1" x14ac:dyDescent="0.3">
      <c r="A27" s="4"/>
      <c r="B27" s="20" t="str">
        <f>'Preus Unitaris'!B27</f>
        <v>E-021</v>
      </c>
      <c r="C27" s="41" t="str">
        <f>VLOOKUP(B27,'Preus Unitaris'!$B$2:$G$1058,2,FALSE)</f>
        <v>UT</v>
      </c>
      <c r="D27" s="19" t="str">
        <f>VLOOKUP(B27,'Preus Unitaris'!$B$2:$G$1058,3,FALSE)</f>
        <v>SUBMINISTRAMENT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EXECUCIÓ.</v>
      </c>
      <c r="E27" s="29">
        <f>'Amidaments Generals'!W27</f>
        <v>0</v>
      </c>
      <c r="F27" s="29">
        <f>VLOOKUP(B27,'Preus Unitaris'!$B$2:$G$1058,4,FALSE)</f>
        <v>184.874</v>
      </c>
      <c r="G27" s="29">
        <f>VLOOKUP(B27,'Preus Unitaris'!$B$2:$G$1058,5,FALSE)</f>
        <v>35.130000000000003</v>
      </c>
      <c r="H27" s="28">
        <f>VLOOKUP(B27,'Preus Unitaris'!$B$2:$G$1058,6,FALSE)</f>
        <v>220</v>
      </c>
      <c r="I27" s="31">
        <f t="shared" si="0"/>
        <v>0</v>
      </c>
      <c r="J27" s="4"/>
      <c r="K27" s="4"/>
    </row>
    <row r="28" spans="1:11" ht="129.6" hidden="1" x14ac:dyDescent="0.3">
      <c r="A28" s="4"/>
      <c r="B28" s="20" t="str">
        <f>'Preus Unitaris'!B28</f>
        <v>E-022</v>
      </c>
      <c r="C28" s="41" t="str">
        <f>VLOOKUP(B28,'Preus Unitaris'!$B$2:$G$1058,2,FALSE)</f>
        <v>UT</v>
      </c>
      <c r="D28" s="19" t="str">
        <f>VLOOKUP(B28,'Preus Unitaris'!$B$2:$G$1058,3,FALSE)</f>
        <v xml:space="preserve">INSTAL·LACIÓ D'ARMARI METÀL·LIC PER INTEMPÈRIE, DE DIMENSIONS APROX. 400 x 400 mm, MUNTAT SOBRE COLUMNA O ALTRES SUPORTS, PER ALLOTJAR EQUIPAMENTS DE DISTRIBUCIÓ ELÈCTRICA I DE COMUNICACIONS. INCLOU PLACA DE MUNTATGE, PANY AMB CLAU I ACCESSORIS NECESSARIS (CANALETES, CARRIL DIN, PREMSAESTOPES, FIXACIONS, ...) I PETIT MATERIAL NECESSARI PER A LA CORRECTE EXECUCIÓ, AIXÍ COM VEHICLE AMB CISTELLA ELEVADORA I QUALSEVOL ALTRE MEDI NECESSARI PER A LA CORRECTA INSTAL·LACIÓ. </v>
      </c>
      <c r="E28" s="29">
        <f>'Amidaments Generals'!W28</f>
        <v>0</v>
      </c>
      <c r="F28" s="29">
        <f>VLOOKUP(B28,'Preus Unitaris'!$B$2:$G$1058,4,FALSE)</f>
        <v>264.70600000000002</v>
      </c>
      <c r="G28" s="29">
        <f>VLOOKUP(B28,'Preus Unitaris'!$B$2:$G$1058,5,FALSE)</f>
        <v>50.29</v>
      </c>
      <c r="H28" s="28">
        <f>VLOOKUP(B28,'Preus Unitaris'!$B$2:$G$1058,6,FALSE)</f>
        <v>315</v>
      </c>
      <c r="I28" s="31">
        <f t="shared" si="0"/>
        <v>0</v>
      </c>
      <c r="J28" s="4"/>
      <c r="K28" s="4"/>
    </row>
    <row r="29" spans="1:11" ht="100.8" x14ac:dyDescent="0.3">
      <c r="A29" s="4"/>
      <c r="B29" s="20" t="str">
        <f>'Preus Unitaris'!B29</f>
        <v>E-023</v>
      </c>
      <c r="C29" s="41" t="str">
        <f>VLOOKUP(B29,'Preus Unitaris'!$B$2:$G$1058,2,FALSE)</f>
        <v>UT</v>
      </c>
      <c r="D29" s="19" t="str">
        <f>VLOOKUP(B29,'Preus Unitaris'!$B$2:$G$1058,3,FALSE)</f>
        <v xml:space="preserve">SUBMINISTRAMENT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EXECUCIÓ. </v>
      </c>
      <c r="E29" s="29">
        <f>'Amidaments Generals'!W29</f>
        <v>1</v>
      </c>
      <c r="F29" s="29">
        <f>VLOOKUP(B29,'Preus Unitaris'!$B$2:$G$1058,4,FALSE)</f>
        <v>580.67200000000003</v>
      </c>
      <c r="G29" s="29">
        <f>VLOOKUP(B29,'Preus Unitaris'!$B$2:$G$1058,5,FALSE)</f>
        <v>110.33</v>
      </c>
      <c r="H29" s="28">
        <f>VLOOKUP(B29,'Preus Unitaris'!$B$2:$G$1058,6,FALSE)</f>
        <v>691</v>
      </c>
      <c r="I29" s="31">
        <f t="shared" si="0"/>
        <v>691</v>
      </c>
      <c r="J29" s="4"/>
      <c r="K29" s="4"/>
    </row>
    <row r="30" spans="1:11" ht="115.2" x14ac:dyDescent="0.3">
      <c r="A30" s="4"/>
      <c r="B30" s="20" t="str">
        <f>'Preus Unitaris'!B30</f>
        <v>E-024</v>
      </c>
      <c r="C30" s="41" t="str">
        <f>VLOOKUP(B30,'Preus Unitaris'!$B$2:$G$1058,2,FALSE)</f>
        <v>UT</v>
      </c>
      <c r="D30" s="19" t="str">
        <f>VLOOKUP(B30,'Preus Unitaris'!$B$2:$G$1058,3,FALSE)</f>
        <v xml:space="preserve">INSTAL·LACIÓ D'ARMARI PER INTEMPÈRIE EN PLANXA D'ACER GALVANITZAT EN CALENT I PINTAT, DE DIMENSIONS APROX. 1200x600x320 mm I DE 1,2 mm DE GRUIX, PER ALLOTJAMENT D'EQUIPS DE PUNT DE CONTROL. INCLOU PLACA DE MUNTATGE, PANY AMB CLAU I ACCESSORIS NECESSARIS (CANALETES, CARRIL DIN, PREMSAESTOPES, FIXACIONS, ...) I PETIT MATERIAL NECESSARI PER A LA CORRECTE EXECUCIÓ, AIXÍ QUALSEVOL ALTRE MEDI NECESSARI PER A LA CORRECTA INSTAL·LACIÓ. </v>
      </c>
      <c r="E30" s="29">
        <f>'Amidaments Generals'!W30</f>
        <v>1</v>
      </c>
      <c r="F30" s="29">
        <f>VLOOKUP(B30,'Preus Unitaris'!$B$2:$G$1058,4,FALSE)</f>
        <v>113.44499999999999</v>
      </c>
      <c r="G30" s="29">
        <f>VLOOKUP(B30,'Preus Unitaris'!$B$2:$G$1058,5,FALSE)</f>
        <v>21.55</v>
      </c>
      <c r="H30" s="28">
        <f>VLOOKUP(B30,'Preus Unitaris'!$B$2:$G$1058,6,FALSE)</f>
        <v>135</v>
      </c>
      <c r="I30" s="31">
        <f t="shared" si="0"/>
        <v>135</v>
      </c>
      <c r="J30" s="4"/>
      <c r="K30" s="4"/>
    </row>
    <row r="31" spans="1:11" ht="43.2" x14ac:dyDescent="0.3">
      <c r="A31" s="4"/>
      <c r="B31" s="20" t="str">
        <f>'Preus Unitaris'!B31</f>
        <v>E-025</v>
      </c>
      <c r="C31" s="41" t="str">
        <f>VLOOKUP(B31,'Preus Unitaris'!$B$2:$G$1058,2,FALSE)</f>
        <v>UT</v>
      </c>
      <c r="D31" s="19" t="str">
        <f>VLOOKUP(B31,'Preus Unitaris'!$B$2:$G$1058,3,FALSE)</f>
        <v>SUBMINISTRAMENT DE COLUMNA MODEL SEMÀFORS, METÀL·LICA DE 4 m ALÇADA LLIURE I 100 mm DE DIÀMETRE, AMB O SENSE PLETINA D'ANCORATGE INCLOSOS PERNS ANCORATGE O FIXACIONS.</v>
      </c>
      <c r="E31" s="29">
        <f>'Amidaments Generals'!W31</f>
        <v>2</v>
      </c>
      <c r="F31" s="29">
        <f>VLOOKUP(B31,'Preus Unitaris'!$B$2:$G$1058,4,FALSE)</f>
        <v>172.26900000000001</v>
      </c>
      <c r="G31" s="29">
        <f>VLOOKUP(B31,'Preus Unitaris'!$B$2:$G$1058,5,FALSE)</f>
        <v>32.729999999999997</v>
      </c>
      <c r="H31" s="28">
        <f>VLOOKUP(B31,'Preus Unitaris'!$B$2:$G$1058,6,FALSE)</f>
        <v>205</v>
      </c>
      <c r="I31" s="31">
        <f t="shared" si="0"/>
        <v>410</v>
      </c>
      <c r="J31" s="4"/>
      <c r="K31" s="4"/>
    </row>
    <row r="32" spans="1:11" ht="43.2" x14ac:dyDescent="0.3">
      <c r="A32" s="4"/>
      <c r="B32" s="20" t="str">
        <f>'Preus Unitaris'!B32</f>
        <v>E-026</v>
      </c>
      <c r="C32" s="41" t="str">
        <f>VLOOKUP(B32,'Preus Unitaris'!$B$2:$G$1058,2,FALSE)</f>
        <v>UT</v>
      </c>
      <c r="D32" s="19" t="str">
        <f>VLOOKUP(B32,'Preus Unitaris'!$B$2:$G$1058,3,FALSE)</f>
        <v>INSTAL·LACIÓ DE COLUMNA MODEL SEMÀFORS, METÀL·LICA DE 4 m ALÇADA LLIURE I 100 mm DE DIÀMETRE, AMB O SENSE PLETINA D'ANCORATGE INCLOSOS PERNS ANCORATGE O FIXACIONS.</v>
      </c>
      <c r="E32" s="29">
        <f>'Amidaments Generals'!W32</f>
        <v>2</v>
      </c>
      <c r="F32" s="29">
        <f>VLOOKUP(B32,'Preus Unitaris'!$B$2:$G$1058,4,FALSE)</f>
        <v>71.429000000000002</v>
      </c>
      <c r="G32" s="29">
        <f>VLOOKUP(B32,'Preus Unitaris'!$B$2:$G$1058,5,FALSE)</f>
        <v>13.57</v>
      </c>
      <c r="H32" s="28">
        <f>VLOOKUP(B32,'Preus Unitaris'!$B$2:$G$1058,6,FALSE)</f>
        <v>85</v>
      </c>
      <c r="I32" s="31">
        <f t="shared" si="0"/>
        <v>170</v>
      </c>
      <c r="J32" s="4"/>
      <c r="K32" s="4"/>
    </row>
    <row r="33" spans="1:11" ht="43.2" x14ac:dyDescent="0.3">
      <c r="A33" s="4"/>
      <c r="B33" s="20" t="str">
        <f>'Preus Unitaris'!B33</f>
        <v>E-027</v>
      </c>
      <c r="C33" s="41" t="str">
        <f>VLOOKUP(B33,'Preus Unitaris'!$B$2:$G$1058,2,FALSE)</f>
        <v>UT</v>
      </c>
      <c r="D33" s="19" t="str">
        <f>VLOOKUP(B33,'Preus Unitaris'!$B$2:$G$1058,3,FALSE)</f>
        <v xml:space="preserve">DESMUNTATGE DE COLUMNA DE SEMÀFORS, INCLÒS EL TRANSPORT A NOVA UBICACIÓ O MAGATZEM. INCLOSOS ELEMENTS SEMAFÒRICS I CABLEJATS. </v>
      </c>
      <c r="E33" s="29">
        <f>'Amidaments Generals'!W33</f>
        <v>2</v>
      </c>
      <c r="F33" s="29">
        <f>VLOOKUP(B33,'Preus Unitaris'!$B$2:$G$1058,4,FALSE)</f>
        <v>71.429000000000002</v>
      </c>
      <c r="G33" s="29">
        <f>VLOOKUP(B33,'Preus Unitaris'!$B$2:$G$1058,5,FALSE)</f>
        <v>13.57</v>
      </c>
      <c r="H33" s="28">
        <f>VLOOKUP(B33,'Preus Unitaris'!$B$2:$G$1058,6,FALSE)</f>
        <v>85</v>
      </c>
      <c r="I33" s="31">
        <f t="shared" si="0"/>
        <v>170</v>
      </c>
      <c r="J33" s="4"/>
      <c r="K33" s="37"/>
    </row>
    <row r="34" spans="1:11" ht="43.2" hidden="1" x14ac:dyDescent="0.3">
      <c r="A34" s="4"/>
      <c r="B34" s="20" t="str">
        <f>'Preus Unitaris'!B34</f>
        <v>E-028</v>
      </c>
      <c r="C34" s="41" t="str">
        <f>VLOOKUP(B34,'Preus Unitaris'!$B$2:$G$1058,2,FALSE)</f>
        <v>UT</v>
      </c>
      <c r="D34" s="19" t="str">
        <f>VLOOKUP(B34,'Preus Unitaris'!$B$2:$G$1058,3,FALSE)</f>
        <v>SUBMINISTRAMENT, INSTAL·LACIÓ I FIXACIÓ DE BRAÇ LATERAL FINS A 2 m DE LLARGADA, A FIXAR SOBRE COLUMNA. TOTALMENT EXECUTAT.</v>
      </c>
      <c r="E34" s="29">
        <f>'Amidaments Generals'!W34</f>
        <v>0</v>
      </c>
      <c r="F34" s="29">
        <f>VLOOKUP(B34,'Preus Unitaris'!$B$2:$G$1058,4,FALSE)</f>
        <v>231.09200000000001</v>
      </c>
      <c r="G34" s="29">
        <f>VLOOKUP(B34,'Preus Unitaris'!$B$2:$G$1058,5,FALSE)</f>
        <v>43.91</v>
      </c>
      <c r="H34" s="28">
        <f>VLOOKUP(B34,'Preus Unitaris'!$B$2:$G$1058,6,FALSE)</f>
        <v>275</v>
      </c>
      <c r="I34" s="31">
        <f t="shared" si="0"/>
        <v>0</v>
      </c>
      <c r="J34" s="4"/>
      <c r="K34" s="37"/>
    </row>
    <row r="35" spans="1:11" ht="72" hidden="1" x14ac:dyDescent="0.3">
      <c r="A35" s="4"/>
      <c r="B35" s="20" t="str">
        <f>'Preus Unitaris'!B35</f>
        <v>E-029</v>
      </c>
      <c r="C35" s="41" t="str">
        <f>VLOOKUP(B35,'Preus Unitaris'!$B$2:$G$1058,2,FALSE)</f>
        <v>UT</v>
      </c>
      <c r="D35" s="19" t="str">
        <f>VLOOKUP(B35,'Preus Unitaris'!$B$2:$G$1058,3,FALSE)</f>
        <v>SUBMINISTRAMENT DE BÀCUL DE SEMÀFORS MODEL 6025, D'ACER GALVANITZAT DE 6m D'ALÇADA ÚTIL, 190mm DE DIÀMETRE INICIAL AMB UN GRUIX DE 3mm REFORÇAT A LA BASE AMB 4mm FINS A SOBRE DE LA PORTA, I AMB UN BRAÇ DE 2,50m. INCLOU PLANTILLA I PERNS D'ANCORATGE.</v>
      </c>
      <c r="E35" s="29">
        <f>'Amidaments Generals'!W35</f>
        <v>0</v>
      </c>
      <c r="F35" s="29">
        <f>VLOOKUP(B35,'Preus Unitaris'!$B$2:$G$1058,4,FALSE)</f>
        <v>567.22699999999998</v>
      </c>
      <c r="G35" s="29">
        <f>VLOOKUP(B35,'Preus Unitaris'!$B$2:$G$1058,5,FALSE)</f>
        <v>107.77</v>
      </c>
      <c r="H35" s="28">
        <f>VLOOKUP(B35,'Preus Unitaris'!$B$2:$G$1058,6,FALSE)</f>
        <v>675</v>
      </c>
      <c r="I35" s="31">
        <f t="shared" ref="I35:I36" si="1">ROUND(E35*H35,2)</f>
        <v>0</v>
      </c>
      <c r="J35" s="4"/>
      <c r="K35" s="37"/>
    </row>
    <row r="36" spans="1:11" ht="72" hidden="1" x14ac:dyDescent="0.3">
      <c r="A36" s="4"/>
      <c r="B36" s="20" t="str">
        <f>'Preus Unitaris'!B36</f>
        <v>E-030</v>
      </c>
      <c r="C36" s="41" t="str">
        <f>VLOOKUP(B36,'Preus Unitaris'!$B$2:$G$1058,2,FALSE)</f>
        <v>UT</v>
      </c>
      <c r="D36" s="19" t="str">
        <f>VLOOKUP(B36,'Preus Unitaris'!$B$2:$G$1058,3,FALSE)</f>
        <v>INSTAL·LACIÓ DE BÀCUL DE SEMÀFORS MODEL 6025, D'ACER GALVANITZAT DE 6m D'ALÇADA ÚTIL, 190mm DE DIÀMETRE INICIAL AMB UN GRUIX DE 3mm REFORÇAT A LA BASE AMB 4mm FINS A SOBRE DE LA PORTA, I AMB UN BRAÇ DE 2,50m. INCLOU PLANTILLA I PERNS D'ANCORATGE.</v>
      </c>
      <c r="E36" s="29">
        <f>'Amidaments Generals'!W36</f>
        <v>0</v>
      </c>
      <c r="F36" s="29">
        <f>VLOOKUP(B36,'Preus Unitaris'!$B$2:$G$1058,4,FALSE)</f>
        <v>155.46199999999999</v>
      </c>
      <c r="G36" s="29">
        <f>VLOOKUP(B36,'Preus Unitaris'!$B$2:$G$1058,5,FALSE)</f>
        <v>29.54</v>
      </c>
      <c r="H36" s="28">
        <f>VLOOKUP(B36,'Preus Unitaris'!$B$2:$G$1058,6,FALSE)</f>
        <v>185</v>
      </c>
      <c r="I36" s="31">
        <f t="shared" si="1"/>
        <v>0</v>
      </c>
      <c r="J36" s="4"/>
      <c r="K36" s="37"/>
    </row>
    <row r="37" spans="1:11" ht="28.8" hidden="1" x14ac:dyDescent="0.3">
      <c r="A37" s="4"/>
      <c r="B37" s="20" t="str">
        <f>'Preus Unitaris'!B37</f>
        <v>E-031</v>
      </c>
      <c r="C37" s="41" t="str">
        <f>VLOOKUP(B37,'Preus Unitaris'!$B$2:$G$1058,2,FALSE)</f>
        <v>UT</v>
      </c>
      <c r="D37" s="19" t="str">
        <f>VLOOKUP(B37,'Preus Unitaris'!$B$2:$G$1058,3,FALSE)</f>
        <v>SUBMINISTRAMENT DE PUNTA PER BÀCUL, FINS A 2,5 m DE LLARGADA.</v>
      </c>
      <c r="E37" s="29">
        <f>'Amidaments Generals'!W37</f>
        <v>0</v>
      </c>
      <c r="F37" s="29">
        <f>VLOOKUP(B37,'Preus Unitaris'!$B$2:$G$1058,4,FALSE)</f>
        <v>134.45400000000001</v>
      </c>
      <c r="G37" s="29">
        <f>VLOOKUP(B37,'Preus Unitaris'!$B$2:$G$1058,5,FALSE)</f>
        <v>25.55</v>
      </c>
      <c r="H37" s="28">
        <f>VLOOKUP(B37,'Preus Unitaris'!$B$2:$G$1058,6,FALSE)</f>
        <v>160</v>
      </c>
      <c r="I37" s="31">
        <f>ROUND(E37*H37,2)</f>
        <v>0</v>
      </c>
      <c r="J37" s="4"/>
      <c r="K37" s="4"/>
    </row>
    <row r="38" spans="1:11" hidden="1" x14ac:dyDescent="0.3">
      <c r="A38" s="4"/>
      <c r="B38" s="20" t="str">
        <f>'Preus Unitaris'!B38</f>
        <v>E-032</v>
      </c>
      <c r="C38" s="41" t="str">
        <f>VLOOKUP(B38,'Preus Unitaris'!$B$2:$G$1058,2,FALSE)</f>
        <v>UT</v>
      </c>
      <c r="D38" s="19" t="str">
        <f>VLOOKUP(B38,'Preus Unitaris'!$B$2:$G$1058,3,FALSE)</f>
        <v>INSTAL·LACIÓ DE PUNTA PER BÀCUL, FINS A 2,5 m DE LLARGADA.</v>
      </c>
      <c r="E38" s="29">
        <f>'Amidaments Generals'!W38</f>
        <v>0</v>
      </c>
      <c r="F38" s="29">
        <f>VLOOKUP(B38,'Preus Unitaris'!$B$2:$G$1058,4,FALSE)</f>
        <v>84.034000000000006</v>
      </c>
      <c r="G38" s="29">
        <f>VLOOKUP(B38,'Preus Unitaris'!$B$2:$G$1058,5,FALSE)</f>
        <v>15.97</v>
      </c>
      <c r="H38" s="28">
        <f>VLOOKUP(B38,'Preus Unitaris'!$B$2:$G$1058,6,FALSE)</f>
        <v>100</v>
      </c>
      <c r="I38" s="31">
        <f>ROUND(E38*H38,2)</f>
        <v>0</v>
      </c>
      <c r="J38" s="4"/>
      <c r="K38" s="4"/>
    </row>
    <row r="39" spans="1:11" ht="100.8" hidden="1" x14ac:dyDescent="0.3">
      <c r="A39" s="4"/>
      <c r="B39" s="20" t="str">
        <f>'Preus Unitaris'!B39</f>
        <v>E-033</v>
      </c>
      <c r="C39" s="41" t="str">
        <f>VLOOKUP(B39,'Preus Unitaris'!$B$2:$G$1058,2,FALSE)</f>
        <v>UT</v>
      </c>
      <c r="D39" s="19" t="str">
        <f>VLOOKUP(B39,'Preus Unitaris'!$B$2:$G$1058,3,FALSE)</f>
        <v>SUBMINISTRAMENT I TREBALLS PER SUBSTITUIR I ADEQUAR SUPORTS SEMAFÒRICS EXISTENTS, A EFECTES DE PODER-HI INSTAL·LAR LES NOVES CÀMERES, CONSISTENTS EN EL CANVI DE PUNTES ALLARGADORES EN BÀCULS DE SEMÀFORS. INCLOU DESCONNEXIÓ, DESMUNTATGE DE SEMÀFORS, CABLEJATS, SUBSTITUCIÓ DE LA PUNTA DE BÀCUL, INCLOSA AQUESTA, I POSTERIOR CABLEJAT, MUNTATGE I CONNEXIÓ DELS SEMÀFORS.</v>
      </c>
      <c r="E39" s="29">
        <f>'Amidaments Generals'!W39</f>
        <v>0</v>
      </c>
      <c r="F39" s="29">
        <f>VLOOKUP(B39,'Preus Unitaris'!$B$2:$G$1058,4,FALSE)</f>
        <v>735.29399999999998</v>
      </c>
      <c r="G39" s="29">
        <f>VLOOKUP(B39,'Preus Unitaris'!$B$2:$G$1058,5,FALSE)</f>
        <v>139.71</v>
      </c>
      <c r="H39" s="28">
        <f>VLOOKUP(B39,'Preus Unitaris'!$B$2:$G$1058,6,FALSE)</f>
        <v>875</v>
      </c>
      <c r="I39" s="31">
        <f>ROUND(E39*H39,2)</f>
        <v>0</v>
      </c>
      <c r="J39" s="4"/>
      <c r="K39" s="4"/>
    </row>
    <row r="40" spans="1:11" ht="43.2" x14ac:dyDescent="0.3">
      <c r="A40" s="4"/>
      <c r="B40" s="20" t="str">
        <f>'Preus Unitaris'!B40</f>
        <v>E-034</v>
      </c>
      <c r="C40" s="41" t="str">
        <f>VLOOKUP(B40,'Preus Unitaris'!$B$2:$G$1058,2,FALSE)</f>
        <v>UT</v>
      </c>
      <c r="D40" s="19" t="str">
        <f>VLOOKUP(B40,'Preus Unitaris'!$B$2:$G$1058,3,FALSE)</f>
        <v>INSTAL·LACIÓ DE CAPÇALS DE SEMÀFORS, SUPORTS, POLSADORS, CABLEJATS I ALTRES ELEMENTS SOBRE COLUMNA DE SEMÀFORS O BÀCUL, CONNEXIÓ I POSADA EN MARXA.</v>
      </c>
      <c r="E40" s="29">
        <f>'Amidaments Generals'!W40</f>
        <v>2</v>
      </c>
      <c r="F40" s="29">
        <f>VLOOKUP(B40,'Preus Unitaris'!$B$2:$G$1058,4,FALSE)</f>
        <v>100.84</v>
      </c>
      <c r="G40" s="29">
        <f>VLOOKUP(B40,'Preus Unitaris'!$B$2:$G$1058,5,FALSE)</f>
        <v>19.16</v>
      </c>
      <c r="H40" s="28">
        <f>VLOOKUP(B40,'Preus Unitaris'!$B$2:$G$1058,6,FALSE)</f>
        <v>120</v>
      </c>
      <c r="I40" s="31">
        <f>ROUND(E40*H40,2)</f>
        <v>240</v>
      </c>
      <c r="J40" s="4"/>
      <c r="K40" s="37"/>
    </row>
    <row r="41" spans="1:11" ht="86.4" x14ac:dyDescent="0.3">
      <c r="A41" s="4"/>
      <c r="B41" s="20" t="str">
        <f>'Preus Unitaris'!B41</f>
        <v>E-035</v>
      </c>
      <c r="C41" s="41" t="str">
        <f>VLOOKUP(B41,'Preus Unitaris'!$B$2:$G$1058,2,FALSE)</f>
        <v>UT</v>
      </c>
      <c r="D41" s="19" t="str">
        <f>VLOOKUP(B41,'Preus Unitaris'!$B$2:$G$1058,3,FALSE)</f>
        <v>CABLEJAT PROPI ENTRE ARMARI DE PUNT DE CONTROL I LES CÀMERES I ALTRES ELEMENTS DEL PUNT DE CONTROL. INCLOU EL SUBMINISTRAMENT I INSTAL·LACIÓ DEL CABLEJAT PER ALIMENTACIÓ ELÈCTRICA I COMUNICACIONS, (EXCEPTE CABLE FO, FUSIONS I CONVERSORS ÒPTICS), FUETONS DE QUALSEVOL TIPUS, AIXÍ COM QUALSEVOL ALTRE MATERIAL PER A LA CORRECTA EXECUCIÓ.</v>
      </c>
      <c r="E41" s="29">
        <f>'Amidaments Generals'!W41</f>
        <v>1</v>
      </c>
      <c r="F41" s="29">
        <f>VLOOKUP(B41,'Preus Unitaris'!$B$2:$G$1058,4,FALSE)</f>
        <v>546.21799999999996</v>
      </c>
      <c r="G41" s="29">
        <f>VLOOKUP(B41,'Preus Unitaris'!$B$2:$G$1058,5,FALSE)</f>
        <v>103.78</v>
      </c>
      <c r="H41" s="28">
        <f>VLOOKUP(B41,'Preus Unitaris'!$B$2:$G$1058,6,FALSE)</f>
        <v>650</v>
      </c>
      <c r="I41" s="31">
        <f t="shared" si="0"/>
        <v>650</v>
      </c>
      <c r="J41" s="4"/>
      <c r="K41" s="37"/>
    </row>
    <row r="42" spans="1:11" ht="72" x14ac:dyDescent="0.3">
      <c r="A42" s="4"/>
      <c r="B42" s="20" t="str">
        <f>'Preus Unitaris'!B42</f>
        <v>E-036</v>
      </c>
      <c r="C42" s="41" t="str">
        <f>VLOOKUP(B42,'Preus Unitaris'!$B$2:$G$1058,2,FALSE)</f>
        <v>UT</v>
      </c>
      <c r="D42" s="19" t="str">
        <f>VLOOKUP(B42,'Preus Unitaris'!$B$2:$G$1058,3,FALSE)</f>
        <v>SENYALITZACIÓ ESPECIAL OBRES, TALLS DE CARRIL I SIMILARS, NECESSARIS PER A TOTES LES FEINES A FER EN EL PUNT DE CONTROL (REPLANTEIG, INSTAL·LACIÓ, AJUSTOS, POSADA EN MARXA, ...). INCLOU TRAMITACIÓ PERMISOS I GESTIONS DAVANT ORGANISMES I ADMINISTRACIONS.</v>
      </c>
      <c r="E42" s="29">
        <f>'Amidaments Generals'!W42</f>
        <v>1</v>
      </c>
      <c r="F42" s="29">
        <f>VLOOKUP(B42,'Preus Unitaris'!$B$2:$G$1058,4,FALSE)</f>
        <v>630.25199999999995</v>
      </c>
      <c r="G42" s="29">
        <f>VLOOKUP(B42,'Preus Unitaris'!$B$2:$G$1058,5,FALSE)</f>
        <v>119.75</v>
      </c>
      <c r="H42" s="28">
        <f>VLOOKUP(B42,'Preus Unitaris'!$B$2:$G$1058,6,FALSE)</f>
        <v>750</v>
      </c>
      <c r="I42" s="31">
        <f t="shared" si="0"/>
        <v>750</v>
      </c>
      <c r="J42" s="4"/>
      <c r="K42" s="37"/>
    </row>
    <row r="43" spans="1:11" ht="43.2" hidden="1" x14ac:dyDescent="0.3">
      <c r="A43" s="4"/>
      <c r="B43" s="20" t="str">
        <f>'Preus Unitaris'!B43</f>
        <v>E-037</v>
      </c>
      <c r="C43" s="41" t="str">
        <f>VLOOKUP(B43,'Preus Unitaris'!$B$2:$G$1058,2,FALSE)</f>
        <v>UT</v>
      </c>
      <c r="D43" s="19" t="str">
        <f>VLOOKUP(B43,'Preus Unitaris'!$B$2:$G$1058,3,FALSE)</f>
        <v>LLICÈNCIA OCR TIPUS FREEFLOW PER A RECONEIXEMENT DE MATRÍCULES DE VEHICLES PER A QUALSEVOL VELOCITAT. PREU LLICÈNCIA PER CÀMERA.</v>
      </c>
      <c r="E43" s="29">
        <f>'Amidaments Generals'!W43</f>
        <v>0</v>
      </c>
      <c r="F43" s="29">
        <f>VLOOKUP(B43,'Preus Unitaris'!$B$2:$G$1058,4,FALSE)</f>
        <v>1361.345</v>
      </c>
      <c r="G43" s="29">
        <f>VLOOKUP(B43,'Preus Unitaris'!$B$2:$G$1058,5,FALSE)</f>
        <v>258.66000000000003</v>
      </c>
      <c r="H43" s="28">
        <f>VLOOKUP(B43,'Preus Unitaris'!$B$2:$G$1058,6,FALSE)</f>
        <v>1620</v>
      </c>
      <c r="I43" s="31">
        <f t="shared" si="0"/>
        <v>0</v>
      </c>
      <c r="J43" s="4"/>
      <c r="K43" s="37"/>
    </row>
    <row r="44" spans="1:11" ht="43.2" hidden="1" x14ac:dyDescent="0.3">
      <c r="A44" s="4"/>
      <c r="B44" s="20" t="str">
        <f>'Preus Unitaris'!B44</f>
        <v>E-038</v>
      </c>
      <c r="C44" s="41" t="str">
        <f>VLOOKUP(B44,'Preus Unitaris'!$B$2:$G$1058,2,FALSE)</f>
        <v>UT</v>
      </c>
      <c r="D44" s="19" t="str">
        <f>VLOOKUP(B44,'Preus Unitaris'!$B$2:$G$1058,3,FALSE)</f>
        <v>PRECINTAT DE CÀMERES I DEL PC DE CONTROL DEL PUNT DE CONTROL. INCLOU TOTS ELS MATERIALS (PRECINTES), MITJANS I RECURSOS NECESSARIS. PREU PER PUNT DE CONTROL</v>
      </c>
      <c r="E44" s="29">
        <f>'Amidaments Generals'!W44</f>
        <v>0</v>
      </c>
      <c r="F44" s="29">
        <f>VLOOKUP(B44,'Preus Unitaris'!$B$2:$G$1058,4,FALSE)</f>
        <v>126.05</v>
      </c>
      <c r="G44" s="29">
        <f>VLOOKUP(B44,'Preus Unitaris'!$B$2:$G$1058,5,FALSE)</f>
        <v>23.95</v>
      </c>
      <c r="H44" s="28">
        <f>VLOOKUP(B44,'Preus Unitaris'!$B$2:$G$1058,6,FALSE)</f>
        <v>150</v>
      </c>
      <c r="I44" s="31">
        <f t="shared" si="0"/>
        <v>0</v>
      </c>
      <c r="J44" s="4"/>
      <c r="K44" s="4"/>
    </row>
    <row r="45" spans="1:11" x14ac:dyDescent="0.3">
      <c r="A45" s="37"/>
      <c r="B45" s="87"/>
      <c r="C45" s="86"/>
      <c r="D45" s="88" t="s">
        <v>162</v>
      </c>
      <c r="E45" s="84"/>
      <c r="F45" s="84"/>
      <c r="G45" s="84"/>
      <c r="H45" s="84"/>
      <c r="I45" s="83">
        <f>SUM(I7:I44)</f>
        <v>22534</v>
      </c>
      <c r="J45" s="37"/>
      <c r="K45" s="4"/>
    </row>
    <row r="46" spans="1:11" x14ac:dyDescent="0.3">
      <c r="A46" s="37"/>
      <c r="B46" s="4"/>
      <c r="C46" s="5"/>
      <c r="D46" s="40"/>
      <c r="E46" s="4"/>
      <c r="F46" s="4"/>
      <c r="G46" s="4"/>
      <c r="H46" s="4"/>
      <c r="I46" s="4"/>
      <c r="J46" s="37"/>
      <c r="K46" s="4"/>
    </row>
    <row r="47" spans="1:11" x14ac:dyDescent="0.3">
      <c r="A47" s="37"/>
      <c r="B47" s="23" t="s">
        <v>230</v>
      </c>
      <c r="C47" s="38"/>
      <c r="D47" s="39"/>
      <c r="E47" s="38"/>
      <c r="F47" s="38"/>
      <c r="G47" s="38"/>
      <c r="H47" s="38"/>
      <c r="I47" s="38"/>
      <c r="J47" s="37"/>
      <c r="K47" s="4"/>
    </row>
    <row r="48" spans="1:11" ht="86.4" x14ac:dyDescent="0.3">
      <c r="A48" s="4"/>
      <c r="B48" s="33" t="str">
        <f>'Preus Unitaris'!B47</f>
        <v>O-001</v>
      </c>
      <c r="C48" s="41" t="str">
        <f>VLOOKUP(B48,'Preus Unitaris'!$B$2:$G$1058,2,FALSE)</f>
        <v>UT</v>
      </c>
      <c r="D48" s="19" t="str">
        <f>VLOOKUP(B48,'Preus Unitaris'!$B$2:$G$1058,3,FALSE)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48" s="29">
        <f>'Amidaments Generals'!W46</f>
        <v>1</v>
      </c>
      <c r="F48" s="29">
        <f>VLOOKUP(B48,'Preus Unitaris'!$B$2:$G$1058,4,FALSE)</f>
        <v>197.47900000000001</v>
      </c>
      <c r="G48" s="29">
        <f>VLOOKUP(B48,'Preus Unitaris'!$B$2:$G$1058,5,FALSE)</f>
        <v>37.520000000000003</v>
      </c>
      <c r="H48" s="28">
        <f>VLOOKUP(B48,'Preus Unitaris'!$B$2:$G$1058,6,FALSE)</f>
        <v>235</v>
      </c>
      <c r="I48" s="31">
        <f t="shared" ref="I48:I71" si="2">ROUND(E48*H48,2)</f>
        <v>235</v>
      </c>
      <c r="J48" s="4"/>
      <c r="K48" s="4"/>
    </row>
    <row r="49" spans="1:13" ht="72" x14ac:dyDescent="0.3">
      <c r="A49" s="4"/>
      <c r="B49" s="33" t="str">
        <f>'Preus Unitaris'!B48</f>
        <v>O-002</v>
      </c>
      <c r="C49" s="41" t="str">
        <f>VLOOKUP(B49,'Preus Unitaris'!$B$2:$G$1058,2,FALSE)</f>
        <v>UT</v>
      </c>
      <c r="D49" s="19" t="str">
        <f>VLOOKUP(B49,'Preus Unitaris'!$B$2:$G$1058,3,FALSE)</f>
        <v>FONAMENT DE FORMIGÓ PER A COLUMNA 4000, AMB DOSIFICACIÓ DE 250 KG/m3, MITJANÇANT UN DAU DE 50 cm. DE COSTAT I 60 cm. DE PROFUNDITAT, INCLÒS COLZE DE CONNEXIÓ AMB TUBULAR. INCLOU DEMOLICIÓ PAVIMENT, EXCAVACIÓ I POSTERIOR REPOSICIÓ. TOTALMENT EXECUTAT.</v>
      </c>
      <c r="E49" s="29">
        <f>'Amidaments Generals'!W47</f>
        <v>2</v>
      </c>
      <c r="F49" s="29">
        <f>VLOOKUP(B49,'Preus Unitaris'!$B$2:$G$1058,4,FALSE)</f>
        <v>92.436999999999998</v>
      </c>
      <c r="G49" s="29">
        <f>VLOOKUP(B49,'Preus Unitaris'!$B$2:$G$1058,5,FALSE)</f>
        <v>17.559999999999999</v>
      </c>
      <c r="H49" s="28">
        <f>VLOOKUP(B49,'Preus Unitaris'!$B$2:$G$1058,6,FALSE)</f>
        <v>110</v>
      </c>
      <c r="I49" s="31">
        <f t="shared" si="2"/>
        <v>220</v>
      </c>
      <c r="J49" s="4"/>
      <c r="K49" s="4"/>
    </row>
    <row r="50" spans="1:13" ht="86.4" hidden="1" x14ac:dyDescent="0.3">
      <c r="A50" s="4"/>
      <c r="B50" s="33" t="str">
        <f>'Preus Unitaris'!B49</f>
        <v>O-003</v>
      </c>
      <c r="C50" s="41" t="str">
        <f>VLOOKUP(B50,'Preus Unitaris'!$B$2:$G$1058,2,FALSE)</f>
        <v>UT</v>
      </c>
      <c r="D50" s="19" t="str">
        <f>VLOOKUP(B50,'Preus Unitaris'!$B$2:$G$1058,3,FALSE)</f>
        <v>FONAMENT DE FORMIGÓ PER A BÀCUL DE SEMÀFORS 6025 m, AMB DOSIFICACIÓ DE 250 KG/m3, MITJANÇANT UN DAU DE 80 cm. DE COSTAT I 100 cm. DE PROFUNDITAT, INCLÒS PERNS ANCORATGE, COLZE DE CONNEXIÓ AMB TUBULAR. INCLOU DEMOLICIÓ PAVIMENT, EXCAVACIÓ I POSTERIOR REPOSICIÓ. TOTALMENT EXECUTAT.</v>
      </c>
      <c r="E50" s="29">
        <f>'Amidaments Generals'!W48</f>
        <v>0</v>
      </c>
      <c r="F50" s="29">
        <f>VLOOKUP(B50,'Preus Unitaris'!$B$2:$G$1058,4,FALSE)</f>
        <v>415.96600000000001</v>
      </c>
      <c r="G50" s="29">
        <f>VLOOKUP(B50,'Preus Unitaris'!$B$2:$G$1058,5,FALSE)</f>
        <v>79.03</v>
      </c>
      <c r="H50" s="28">
        <f>VLOOKUP(B50,'Preus Unitaris'!$B$2:$G$1058,6,FALSE)</f>
        <v>495</v>
      </c>
      <c r="I50" s="31">
        <f t="shared" si="2"/>
        <v>0</v>
      </c>
      <c r="J50" s="4"/>
      <c r="K50" s="4"/>
    </row>
    <row r="51" spans="1:13" ht="72" x14ac:dyDescent="0.3">
      <c r="A51" s="4"/>
      <c r="B51" s="33" t="str">
        <f>'Preus Unitaris'!B50</f>
        <v>O-004</v>
      </c>
      <c r="C51" s="41" t="str">
        <f>VLOOKUP(B51,'Preus Unitaris'!$B$2:$G$1058,2,FALSE)</f>
        <v>UT</v>
      </c>
      <c r="D51" s="19" t="str">
        <f>VLOOKUP(B51,'Preus Unitaris'!$B$2:$G$1058,3,FALSE)</f>
        <v>PERICÓ DE 60 x 60 cm. PREFABRICAT DE FORMIGÓ O CONSTRUÏT AMB MAONS GERO I FONS DEL MATEIX MATERIAL REBENT EL MARC I LA TAPA CORRESPONENT, SENSE INCLOURE AQUESTS. INCLOU DEMOLICIÓ PAVIMENT, EXCAVACIÓ I POSTERIOR REPOSICIÓ. TOTALMENT EXECUTAT.</v>
      </c>
      <c r="E51" s="29">
        <f>'Amidaments Generals'!W49</f>
        <v>1</v>
      </c>
      <c r="F51" s="29">
        <f>VLOOKUP(B51,'Preus Unitaris'!$B$2:$G$1058,4,FALSE)</f>
        <v>126.05</v>
      </c>
      <c r="G51" s="29">
        <f>VLOOKUP(B51,'Preus Unitaris'!$B$2:$G$1058,5,FALSE)</f>
        <v>23.95</v>
      </c>
      <c r="H51" s="28">
        <f>VLOOKUP(B51,'Preus Unitaris'!$B$2:$G$1058,6,FALSE)</f>
        <v>150</v>
      </c>
      <c r="I51" s="31">
        <f t="shared" si="2"/>
        <v>150</v>
      </c>
      <c r="J51" s="4"/>
      <c r="K51" s="4"/>
      <c r="M51" s="35"/>
    </row>
    <row r="52" spans="1:13" s="35" customFormat="1" ht="28.8" x14ac:dyDescent="0.3">
      <c r="A52" s="4"/>
      <c r="B52" s="33" t="str">
        <f>'Preus Unitaris'!B51</f>
        <v>O-005</v>
      </c>
      <c r="C52" s="41" t="str">
        <f>VLOOKUP(B52,'Preus Unitaris'!$B$2:$G$1058,2,FALSE)</f>
        <v>UT</v>
      </c>
      <c r="D52" s="19" t="str">
        <f>VLOOKUP(B52,'Preus Unitaris'!$B$2:$G$1058,3,FALSE)</f>
        <v>SUBMINISTRAMENT MARC DE FERRO FOS DE 60 x 60 cm PER INSTAL·LACIÓ EN VORERA, AMB INSCRIPCIÓ.</v>
      </c>
      <c r="E52" s="29">
        <f>'Amidaments Generals'!W50</f>
        <v>1</v>
      </c>
      <c r="F52" s="29">
        <f>VLOOKUP(B52,'Preus Unitaris'!$B$2:$G$1058,4,FALSE)</f>
        <v>33.613</v>
      </c>
      <c r="G52" s="29">
        <f>VLOOKUP(B52,'Preus Unitaris'!$B$2:$G$1058,5,FALSE)</f>
        <v>6.39</v>
      </c>
      <c r="H52" s="28">
        <f>VLOOKUP(B52,'Preus Unitaris'!$B$2:$G$1058,6,FALSE)</f>
        <v>40</v>
      </c>
      <c r="I52" s="31">
        <f t="shared" si="2"/>
        <v>40</v>
      </c>
      <c r="J52" s="4"/>
      <c r="K52" s="4"/>
    </row>
    <row r="53" spans="1:13" s="35" customFormat="1" ht="28.8" x14ac:dyDescent="0.3">
      <c r="A53" s="4"/>
      <c r="B53" s="33" t="str">
        <f>'Preus Unitaris'!B52</f>
        <v>O-006</v>
      </c>
      <c r="C53" s="41" t="str">
        <f>VLOOKUP(B53,'Preus Unitaris'!$B$2:$G$1058,2,FALSE)</f>
        <v>UT</v>
      </c>
      <c r="D53" s="19" t="str">
        <f>VLOOKUP(B53,'Preus Unitaris'!$B$2:$G$1058,3,FALSE)</f>
        <v>SUBMINISTRAMENT TAPA DE FERRO FOS DE 60 x 60 cm PER INSTAL·LACIÓ EN VORERA, AMB INSCRIPCIÓ.</v>
      </c>
      <c r="E53" s="29">
        <f>'Amidaments Generals'!W51</f>
        <v>1</v>
      </c>
      <c r="F53" s="29">
        <f>VLOOKUP(B53,'Preus Unitaris'!$B$2:$G$1058,4,FALSE)</f>
        <v>67.227000000000004</v>
      </c>
      <c r="G53" s="29">
        <f>VLOOKUP(B53,'Preus Unitaris'!$B$2:$G$1058,5,FALSE)</f>
        <v>12.77</v>
      </c>
      <c r="H53" s="28">
        <f>VLOOKUP(B53,'Preus Unitaris'!$B$2:$G$1058,6,FALSE)</f>
        <v>80</v>
      </c>
      <c r="I53" s="31">
        <f t="shared" si="2"/>
        <v>80</v>
      </c>
      <c r="J53" s="4"/>
      <c r="K53" s="4"/>
    </row>
    <row r="54" spans="1:13" s="35" customFormat="1" ht="43.2" x14ac:dyDescent="0.3">
      <c r="A54" s="4"/>
      <c r="B54" s="33" t="str">
        <f>'Preus Unitaris'!B53</f>
        <v>O-007</v>
      </c>
      <c r="C54" s="41" t="str">
        <f>VLOOKUP(B54,'Preus Unitaris'!$B$2:$G$1058,2,FALSE)</f>
        <v>UT</v>
      </c>
      <c r="D54" s="19" t="str">
        <f>VLOOKUP(B54,'Preus Unitaris'!$B$2:$G$1058,3,FALSE)</f>
        <v>REPARACIÓ D'ESTRUCTURA INTERIOR DE PERICÓ EXISTENT DE 60 x 60 cm, AMB ADEQUACIÓ DE PARETS I LLISCAT. TOTALMENT EXECUTAT.</v>
      </c>
      <c r="E54" s="29">
        <f>'Amidaments Generals'!W52</f>
        <v>2</v>
      </c>
      <c r="F54" s="29">
        <f>VLOOKUP(B54,'Preus Unitaris'!$B$2:$G$1058,4,FALSE)</f>
        <v>68.908000000000001</v>
      </c>
      <c r="G54" s="29">
        <f>VLOOKUP(B54,'Preus Unitaris'!$B$2:$G$1058,5,FALSE)</f>
        <v>13.09</v>
      </c>
      <c r="H54" s="28">
        <f>VLOOKUP(B54,'Preus Unitaris'!$B$2:$G$1058,6,FALSE)</f>
        <v>82</v>
      </c>
      <c r="I54" s="31">
        <f t="shared" si="2"/>
        <v>164</v>
      </c>
      <c r="J54" s="4"/>
      <c r="K54" s="4"/>
      <c r="M54" s="1"/>
    </row>
    <row r="55" spans="1:13" ht="28.8" x14ac:dyDescent="0.3">
      <c r="A55" s="4"/>
      <c r="B55" s="33" t="str">
        <f>'Preus Unitaris'!B54</f>
        <v>O-008</v>
      </c>
      <c r="C55" s="41" t="str">
        <f>VLOOKUP(B55,'Preus Unitaris'!$B$2:$G$1058,2,FALSE)</f>
        <v>UT</v>
      </c>
      <c r="D55" s="19" t="str">
        <f>VLOOKUP(B55,'Preus Unitaris'!$B$2:$G$1058,3,FALSE)</f>
        <v>INTERCEPTAR CANALITZACIÓ EXISTENT / EMBOCADURA PERICÓ EXISTENT.</v>
      </c>
      <c r="E55" s="29">
        <f>'Amidaments Generals'!W53</f>
        <v>1</v>
      </c>
      <c r="F55" s="29">
        <f>VLOOKUP(B55,'Preus Unitaris'!$B$2:$G$1058,4,FALSE)</f>
        <v>155.46199999999999</v>
      </c>
      <c r="G55" s="29">
        <f>VLOOKUP(B55,'Preus Unitaris'!$B$2:$G$1058,5,FALSE)</f>
        <v>29.54</v>
      </c>
      <c r="H55" s="28">
        <f>VLOOKUP(B55,'Preus Unitaris'!$B$2:$G$1058,6,FALSE)</f>
        <v>185</v>
      </c>
      <c r="I55" s="31">
        <f t="shared" si="2"/>
        <v>185</v>
      </c>
      <c r="J55" s="4"/>
      <c r="K55" s="4"/>
      <c r="L55" s="35"/>
    </row>
    <row r="56" spans="1:13" ht="28.8" x14ac:dyDescent="0.3">
      <c r="A56" s="4"/>
      <c r="B56" s="33" t="str">
        <f>'Preus Unitaris'!B55</f>
        <v>O-009</v>
      </c>
      <c r="C56" s="41" t="str">
        <f>VLOOKUP(B56,'Preus Unitaris'!$B$2:$G$1058,2,FALSE)</f>
        <v>ML</v>
      </c>
      <c r="D56" s="19" t="str">
        <f>VLOOKUP(B56,'Preus Unitaris'!$B$2:$G$1058,3,FALSE)</f>
        <v>COMPROVACIÓ I MANDRINATGE DE CANALITZACIÓ EXISTENT DEIXANT PASSAT FIL GUIA.</v>
      </c>
      <c r="E56" s="29">
        <f>'Amidaments Generals'!W54</f>
        <v>50</v>
      </c>
      <c r="F56" s="29">
        <f>VLOOKUP(B56,'Preus Unitaris'!$B$2:$G$1058,4,FALSE)</f>
        <v>1.2609999999999999</v>
      </c>
      <c r="G56" s="29">
        <f>VLOOKUP(B56,'Preus Unitaris'!$B$2:$G$1058,5,FALSE)</f>
        <v>0.24</v>
      </c>
      <c r="H56" s="28">
        <f>VLOOKUP(B56,'Preus Unitaris'!$B$2:$G$1058,6,FALSE)</f>
        <v>1.5</v>
      </c>
      <c r="I56" s="31">
        <f t="shared" si="2"/>
        <v>75</v>
      </c>
      <c r="J56" s="4"/>
      <c r="K56" s="4"/>
      <c r="L56" s="35"/>
    </row>
    <row r="57" spans="1:13" ht="100.8" hidden="1" x14ac:dyDescent="0.3">
      <c r="A57" s="4"/>
      <c r="B57" s="33" t="str">
        <f>'Preus Unitaris'!B56</f>
        <v>O-010</v>
      </c>
      <c r="C57" s="41" t="str">
        <f>VLOOKUP(B57,'Preus Unitaris'!$B$2:$G$1058,2,FALSE)</f>
        <v>ML</v>
      </c>
      <c r="D57" s="19" t="str">
        <f>VLOOKUP(B57,'Preus Unitaris'!$B$2:$G$1058,3,FALSE)</f>
        <v>CANALITZACIÓ EN VORERA INCLOENT SUBMINISTRAMENT I INSTAL·LACIÓ DE 2 TUBS DE PE ø 11 cm. DE DOBLE CAPA, LLIS A L'INTERIOR I CORRUGAT A L'EXTERIOR, INCLÒS EXCAVACIÓ EN RASA DE 40 x 68 cm. DE PROFUNDITAT, BASE I PROTECCIÓ DE FORMIGÓ HM20, EN VORERES DE PANOT INCLÒS LA SEVA REPOSICIÓ. TOTALMENT EXECUTADA D'ACORD AMB LES ORDENANCES MUNICIPALS I INDICACIONS PARTICULARS.</v>
      </c>
      <c r="E57" s="29">
        <f>'Amidaments Generals'!W55</f>
        <v>0</v>
      </c>
      <c r="F57" s="29">
        <f>VLOOKUP(B57,'Preus Unitaris'!$B$2:$G$1058,4,FALSE)</f>
        <v>71.429000000000002</v>
      </c>
      <c r="G57" s="29">
        <f>VLOOKUP(B57,'Preus Unitaris'!$B$2:$G$1058,5,FALSE)</f>
        <v>13.57</v>
      </c>
      <c r="H57" s="28">
        <f>VLOOKUP(B57,'Preus Unitaris'!$B$2:$G$1058,6,FALSE)</f>
        <v>85</v>
      </c>
      <c r="I57" s="31">
        <f t="shared" si="2"/>
        <v>0</v>
      </c>
      <c r="J57" s="4"/>
      <c r="K57" s="4"/>
      <c r="L57" s="35"/>
      <c r="M57" s="35"/>
    </row>
    <row r="58" spans="1:13" ht="115.2" hidden="1" x14ac:dyDescent="0.3">
      <c r="A58" s="4"/>
      <c r="B58" s="33" t="str">
        <f>'Preus Unitaris'!B57</f>
        <v>O-011</v>
      </c>
      <c r="C58" s="41" t="str">
        <f>VLOOKUP(B58,'Preus Unitaris'!$B$2:$G$1058,2,FALSE)</f>
        <v>ML</v>
      </c>
      <c r="D58" s="19" t="str">
        <f>VLOOKUP(B58,'Preus Unitaris'!$B$2:$G$1058,3,FALSE)</f>
        <v>CANALITZACIÓ EN CALÇADA INCLÒS SUBMINISTRAMENT I INSTAL·LACIÓ DE 2 TUBS DE PE ø 11 cm. DE DOBLE CAPA, LLIS A L'INTERIOR I CORRUGAT A L'EXTERIOR, INCLÒS EXCAVACIÓ EN RASA DE 68 x 80 cm. DE PROFUNDITAT, BASE I PROTECCIÓ DE FORMIGÓ HM20, EN CALÇADES. INCLOSA REPOSICIÓ PAVIMENT AGLOMERAT ASFÀLTIC SEGONS ELS PLÀNOLS DEL PROJECTE. TOTALMENT EXECUTADA D'ACORD AMB LES ORDENANCES MUNICIPALS I PLEC DE CONDICIONS.</v>
      </c>
      <c r="E58" s="29">
        <f>'Amidaments Generals'!W56</f>
        <v>0</v>
      </c>
      <c r="F58" s="29">
        <f>VLOOKUP(B58,'Preus Unitaris'!$B$2:$G$1058,4,FALSE)</f>
        <v>149.58000000000001</v>
      </c>
      <c r="G58" s="29">
        <f>VLOOKUP(B58,'Preus Unitaris'!$B$2:$G$1058,5,FALSE)</f>
        <v>28.42</v>
      </c>
      <c r="H58" s="28">
        <f>VLOOKUP(B58,'Preus Unitaris'!$B$2:$G$1058,6,FALSE)</f>
        <v>178</v>
      </c>
      <c r="I58" s="31">
        <f t="shared" si="2"/>
        <v>0</v>
      </c>
      <c r="J58" s="4"/>
      <c r="K58" s="4"/>
      <c r="L58" s="35"/>
      <c r="M58" s="35"/>
    </row>
    <row r="59" spans="1:13" ht="115.2" hidden="1" x14ac:dyDescent="0.3">
      <c r="A59" s="4"/>
      <c r="B59" s="33" t="str">
        <f>'Preus Unitaris'!B58</f>
        <v>O-012</v>
      </c>
      <c r="C59" s="41" t="str">
        <f>VLOOKUP(B59,'Preus Unitaris'!$B$2:$G$1058,2,FALSE)</f>
        <v>ML</v>
      </c>
      <c r="D59" s="19" t="str">
        <f>VLOOKUP(B59,'Preus Unitaris'!$B$2:$G$1058,3,FALSE)</f>
        <v>CANALITZACIÓ EN CALÇADA INCLÒS SUBMINISTRAMENT I INSTAL·LACIÓ DE 4 TUBS DE PE ø 11 cm. DE DOBLE CAPA, LLIS A L'INTERIOR I CORRUGAT A L'EXTERIOR, INCLÒS EXCAVACIÓ EN RASA DE 68 x 80 cm. DE PROFUNDITAT, BASE I PROTECCIÓ DE FORMIGÓ HM20, EN CALÇADES. INCLOSA REPOSICIÓ PAVIMENT AGLOMERAT ASFÀLTIC, SEGONS PLÀNOLS DEL PROJECTE. TOTALMENT EXECUTADA D'ACORD AMB LES ORDENANCES MUNICIPALS I PLEC DE CONDICIONS.</v>
      </c>
      <c r="E59" s="29">
        <f>'Amidaments Generals'!W57</f>
        <v>0</v>
      </c>
      <c r="F59" s="29">
        <f>VLOOKUP(B59,'Preus Unitaris'!$B$2:$G$1058,4,FALSE)</f>
        <v>155.46199999999999</v>
      </c>
      <c r="G59" s="29">
        <f>VLOOKUP(B59,'Preus Unitaris'!$B$2:$G$1058,5,FALSE)</f>
        <v>29.54</v>
      </c>
      <c r="H59" s="28">
        <f>VLOOKUP(B59,'Preus Unitaris'!$B$2:$G$1058,6,FALSE)</f>
        <v>185</v>
      </c>
      <c r="I59" s="31">
        <f t="shared" si="2"/>
        <v>0</v>
      </c>
      <c r="J59" s="4"/>
      <c r="K59" s="4"/>
      <c r="L59" s="35"/>
      <c r="M59" s="35"/>
    </row>
    <row r="60" spans="1:13" ht="115.2" hidden="1" x14ac:dyDescent="0.3">
      <c r="A60" s="4"/>
      <c r="B60" s="33" t="str">
        <f>'Preus Unitaris'!B59</f>
        <v>O-013</v>
      </c>
      <c r="C60" s="41" t="str">
        <f>VLOOKUP(B60,'Preus Unitaris'!$B$2:$G$1058,2,FALSE)</f>
        <v>UT</v>
      </c>
      <c r="D60" s="19" t="str">
        <f>VLOOKUP(B60,'Preus Unitaris'!$B$2:$G$1058,3,FALSE)</f>
        <v>CANALITZACIÓ EN ZONA DE TERRA O PARTERRES VEGETALS, INCLOENT SUBMINISTRAMENT I INSTAL·LACIÓ DE 2 TUBS DE PE ø 125 mm DE DOBLE CAPA, LLIS A L'INTERIOR I CORRUGAT A L'EXTERIOR, INCLÒS EXCAVACIÓ EN RASA DE 40 x 68 cm. DE PROFUNDITAT, BASE I PROTECCIÓ DE FORMIGÓ HM20, EN ZONES DE TERRES, PARTERRES O SIMILARS, INCLÚS REPOSICIÓ DE GRAMA O SIMILAR, TOTALMENT EXECUTADA D'ACORD AMB LES ORDENANCES MUNICIPALS.</v>
      </c>
      <c r="E60" s="29">
        <f>'Amidaments Generals'!W58</f>
        <v>0</v>
      </c>
      <c r="F60" s="29">
        <f>VLOOKUP(B60,'Preus Unitaris'!$B$2:$G$1058,4,FALSE)</f>
        <v>50.42</v>
      </c>
      <c r="G60" s="29">
        <f>VLOOKUP(B60,'Preus Unitaris'!$B$2:$G$1058,5,FALSE)</f>
        <v>9.58</v>
      </c>
      <c r="H60" s="28">
        <f>VLOOKUP(B60,'Preus Unitaris'!$B$2:$G$1058,6,FALSE)</f>
        <v>60</v>
      </c>
      <c r="I60" s="31">
        <f t="shared" si="2"/>
        <v>0</v>
      </c>
      <c r="J60" s="4"/>
      <c r="K60" s="4"/>
      <c r="L60" s="35"/>
      <c r="M60" s="35"/>
    </row>
    <row r="61" spans="1:13" ht="100.8" x14ac:dyDescent="0.3">
      <c r="A61" s="4"/>
      <c r="B61" s="33" t="str">
        <f>'Preus Unitaris'!B60</f>
        <v>O-014</v>
      </c>
      <c r="C61" s="41" t="str">
        <f>VLOOKUP(B61,'Preus Unitaris'!$B$2:$G$1058,2,FALSE)</f>
        <v>ML</v>
      </c>
      <c r="D61" s="19" t="str">
        <f>VLOOKUP(B61,'Preus Unitaris'!$B$2:$G$1058,3,FALSE)</f>
        <v>CANALITZACIÓ EN VORERA INCLOENT SUBMINISTRAMENT I INSTAL·LACIÓ DE 2 TUBS DE PE ø 125 mm. DE DOBLE CAPA, LLIS A L'INTERIOR I CORRUGAT A L'EXTERIOR, INCLÒS EXCAVACIÓ EN RASA DE 40 x 68 cm. DE PROFUNDITAT, BASE I PROTECCIÓ DE FORMIGÓ HM20, EN VORERES DE PANOT INCLÒS LA SEVA REPOSICIÓ, SEGONS ELS PLÀNOLS DEL PROJECTE. TOTALMENT EXECUTADA D'ACORD AMB LES ORDENANCES MUNICIPALS I PLEC DE CONDICIONS.</v>
      </c>
      <c r="E61" s="29">
        <f>'Amidaments Generals'!W59</f>
        <v>10</v>
      </c>
      <c r="F61" s="29">
        <f>VLOOKUP(B61,'Preus Unitaris'!$B$2:$G$1058,4,FALSE)</f>
        <v>73.108999999999995</v>
      </c>
      <c r="G61" s="29">
        <f>VLOOKUP(B61,'Preus Unitaris'!$B$2:$G$1058,5,FALSE)</f>
        <v>13.89</v>
      </c>
      <c r="H61" s="28">
        <f>VLOOKUP(B61,'Preus Unitaris'!$B$2:$G$1058,6,FALSE)</f>
        <v>87</v>
      </c>
      <c r="I61" s="31">
        <f t="shared" si="2"/>
        <v>870</v>
      </c>
      <c r="J61" s="4"/>
      <c r="K61" s="4"/>
      <c r="L61" s="35"/>
      <c r="M61" s="35"/>
    </row>
    <row r="62" spans="1:13" ht="115.2" hidden="1" x14ac:dyDescent="0.3">
      <c r="A62" s="4"/>
      <c r="B62" s="33" t="str">
        <f>'Preus Unitaris'!B61</f>
        <v>O-015</v>
      </c>
      <c r="C62" s="41" t="str">
        <f>VLOOKUP(B62,'Preus Unitaris'!$B$2:$G$1058,2,FALSE)</f>
        <v>ML</v>
      </c>
      <c r="D62" s="19" t="str">
        <f>VLOOKUP(B62,'Preus Unitaris'!$B$2:$G$1058,3,FALSE)</f>
        <v>CANALITZACIÓ EN CALÇADA INCLÒS SUBMINISTRAMENT I INSTAL·LACIÓ DE 4 TUBS DE PE ø 125 mm. DE DOBLE CAPA, LLIS A L'INTERIOR I CORRUGAT A L'EXTERIOR, INCLÒS EXCAVACIÓ EN RASA DE 68 x 80 cm. DE PROFUNDITAT, BASE I PROTECCIÓ DE FORMIGÓ HM20, EN CALÇADES, SEGONS PLÀNOLS DEL PROJECTE. INCLOSA REPOSICIÓ PAVIMENT AGLOMERAT ASFÀLTIC. TOTALMENT EXECUTADA D'ACORD AMB LES ORDENANCES MUNICIPALS I I PLEC DE CONDICIONS.</v>
      </c>
      <c r="E62" s="29">
        <f>'Amidaments Generals'!W60</f>
        <v>0</v>
      </c>
      <c r="F62" s="29">
        <f>VLOOKUP(B62,'Preus Unitaris'!$B$2:$G$1058,4,FALSE)</f>
        <v>157.143</v>
      </c>
      <c r="G62" s="29">
        <f>VLOOKUP(B62,'Preus Unitaris'!$B$2:$G$1058,5,FALSE)</f>
        <v>29.86</v>
      </c>
      <c r="H62" s="28">
        <f>VLOOKUP(B62,'Preus Unitaris'!$B$2:$G$1058,6,FALSE)</f>
        <v>187</v>
      </c>
      <c r="I62" s="31">
        <f t="shared" si="2"/>
        <v>0</v>
      </c>
      <c r="J62" s="4"/>
      <c r="K62" s="4"/>
      <c r="L62" s="35"/>
      <c r="M62" s="35"/>
    </row>
    <row r="63" spans="1:13" ht="28.8" hidden="1" x14ac:dyDescent="0.3">
      <c r="A63" s="4"/>
      <c r="B63" s="33" t="str">
        <f>'Preus Unitaris'!B62</f>
        <v>O-016</v>
      </c>
      <c r="C63" s="41" t="str">
        <f>VLOOKUP(B63,'Preus Unitaris'!$B$2:$G$1058,2,FALSE)</f>
        <v>ML</v>
      </c>
      <c r="D63" s="19" t="str">
        <f>VLOOKUP(B63,'Preus Unitaris'!$B$2:$G$1058,3,FALSE)</f>
        <v>SUPLEMENT PER REALITZACIÓ DE CANALITZACIÓ EN CALÇADA EN FESTIU.</v>
      </c>
      <c r="E63" s="29">
        <f>'Amidaments Generals'!W61</f>
        <v>0</v>
      </c>
      <c r="F63" s="29">
        <f>VLOOKUP(B63,'Preus Unitaris'!$B$2:$G$1058,4,FALSE)</f>
        <v>54.622</v>
      </c>
      <c r="G63" s="29">
        <f>VLOOKUP(B63,'Preus Unitaris'!$B$2:$G$1058,5,FALSE)</f>
        <v>10.38</v>
      </c>
      <c r="H63" s="28">
        <f>VLOOKUP(B63,'Preus Unitaris'!$B$2:$G$1058,6,FALSE)</f>
        <v>65</v>
      </c>
      <c r="I63" s="31">
        <f t="shared" si="2"/>
        <v>0</v>
      </c>
      <c r="J63" s="4"/>
      <c r="K63" s="4"/>
      <c r="L63" s="35"/>
      <c r="M63" s="35"/>
    </row>
    <row r="64" spans="1:13" ht="28.8" x14ac:dyDescent="0.3">
      <c r="A64" s="4"/>
      <c r="B64" s="33" t="str">
        <f>'Preus Unitaris'!B63</f>
        <v>O-017</v>
      </c>
      <c r="C64" s="41" t="str">
        <f>VLOOKUP(B64,'Preus Unitaris'!$B$2:$G$1058,2,FALSE)</f>
        <v>ML</v>
      </c>
      <c r="D64" s="19" t="str">
        <f>VLOOKUP(B64,'Preus Unitaris'!$B$2:$G$1058,3,FALSE)</f>
        <v>SUPLEMENT REPOSICIÓ VORERES AMB PAVIMENTS ESPECIALS DE GRANIT, LLAMBORDES O ALTRES</v>
      </c>
      <c r="E64" s="29">
        <f>'Amidaments Generals'!W62</f>
        <v>10</v>
      </c>
      <c r="F64" s="29">
        <f>VLOOKUP(B64,'Preus Unitaris'!$B$2:$G$1058,4,FALSE)</f>
        <v>50.42</v>
      </c>
      <c r="G64" s="29">
        <f>VLOOKUP(B64,'Preus Unitaris'!$B$2:$G$1058,5,FALSE)</f>
        <v>9.58</v>
      </c>
      <c r="H64" s="28">
        <f>VLOOKUP(B64,'Preus Unitaris'!$B$2:$G$1058,6,FALSE)</f>
        <v>60</v>
      </c>
      <c r="I64" s="31">
        <f t="shared" si="2"/>
        <v>600</v>
      </c>
      <c r="J64" s="4"/>
      <c r="K64" s="4"/>
      <c r="L64" s="35"/>
      <c r="M64" s="35"/>
    </row>
    <row r="65" spans="1:13" ht="115.2" x14ac:dyDescent="0.3">
      <c r="A65" s="4"/>
      <c r="B65" s="33" t="str">
        <f>'Preus Unitaris'!B64</f>
        <v>O-018</v>
      </c>
      <c r="C65" s="41" t="str">
        <f>VLOOKUP(B65,'Preus Unitaris'!$B$2:$G$1058,2,FALSE)</f>
        <v>UT</v>
      </c>
      <c r="D65" s="19" t="str">
        <f>VLOOKUP(B65,'Preus Unitaris'!$B$2:$G$1058,3,FALSE)</f>
        <v>REPARACIÓ TUBULAR EN VORERA,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DE PANOT DE LES MATEIXES CARACTERÍSTIQUES A L'EXISTENT, PER A LLARGADES FINS A 2m. TOTALMENT EXECUTADA.</v>
      </c>
      <c r="E65" s="29">
        <f>'Amidaments Generals'!W63</f>
        <v>1</v>
      </c>
      <c r="F65" s="29">
        <f>VLOOKUP(B65,'Preus Unitaris'!$B$2:$G$1058,4,FALSE)</f>
        <v>130.25200000000001</v>
      </c>
      <c r="G65" s="29">
        <f>VLOOKUP(B65,'Preus Unitaris'!$B$2:$G$1058,5,FALSE)</f>
        <v>24.75</v>
      </c>
      <c r="H65" s="28">
        <f>VLOOKUP(B65,'Preus Unitaris'!$B$2:$G$1058,6,FALSE)</f>
        <v>155</v>
      </c>
      <c r="I65" s="31">
        <f t="shared" si="2"/>
        <v>155</v>
      </c>
      <c r="J65" s="4"/>
      <c r="K65" s="4"/>
      <c r="L65" s="35"/>
      <c r="M65" s="35"/>
    </row>
    <row r="66" spans="1:13" ht="115.2" hidden="1" x14ac:dyDescent="0.3">
      <c r="A66" s="4"/>
      <c r="B66" s="33" t="str">
        <f>'Preus Unitaris'!B65</f>
        <v>O-019</v>
      </c>
      <c r="C66" s="41" t="str">
        <f>VLOOKUP(B66,'Preus Unitaris'!$B$2:$G$1058,2,FALSE)</f>
        <v>UT</v>
      </c>
      <c r="D66" s="19" t="str">
        <f>VLOOKUP(B66,'Preus Unitaris'!$B$2:$G$1058,3,FALSE)</f>
        <v>REPARACIÓ TUBULAR EN CALÇADA, MITJANÇANT EXCAVACIÓ, SUBMINISTRAMENT I COL·LOCACIÓ TUB DE PE DE DOBLE CAPA, LLIS A L'INTERIOR I CORRUGAT A L'EXTERIOR DEL MATEIX DIÀMETRE QUE L'EXISTENT, MANIGOT D'ACOBLAMENT, PAS DEL CABLE, COL·LOCACIÓ DE MITJA CANYA, LLIGAT AMB FILFERROS I FORMIGONAT DEL CONJUNT I REPOSICIÓ DE PAVIMENT AGLOMERAT ASFÀLTIC DE LES MATEIXES CARACTERÍSTIQUES A L'EXISTENT, PER A LLARGADES FINS A 2m. TOTALMENT EXECUTADA.</v>
      </c>
      <c r="E66" s="29">
        <f>'Amidaments Generals'!W64</f>
        <v>0</v>
      </c>
      <c r="F66" s="29">
        <f>VLOOKUP(B66,'Preus Unitaris'!$B$2:$G$1058,4,FALSE)</f>
        <v>361.34500000000003</v>
      </c>
      <c r="G66" s="29">
        <f>VLOOKUP(B66,'Preus Unitaris'!$B$2:$G$1058,5,FALSE)</f>
        <v>68.66</v>
      </c>
      <c r="H66" s="28">
        <f>VLOOKUP(B66,'Preus Unitaris'!$B$2:$G$1058,6,FALSE)</f>
        <v>430</v>
      </c>
      <c r="I66" s="31">
        <f t="shared" si="2"/>
        <v>0</v>
      </c>
      <c r="J66" s="4"/>
      <c r="K66" s="4"/>
      <c r="L66" s="35"/>
      <c r="M66" s="35"/>
    </row>
    <row r="67" spans="1:13" s="35" customFormat="1" ht="86.4" hidden="1" x14ac:dyDescent="0.3">
      <c r="A67" s="4"/>
      <c r="B67" s="33" t="str">
        <f>'Preus Unitaris'!B66</f>
        <v>O-020</v>
      </c>
      <c r="C67" s="41" t="str">
        <f>VLOOKUP(B67,'Preus Unitaris'!$B$2:$G$1058,2,FALSE)</f>
        <v>M2</v>
      </c>
      <c r="D67" s="19" t="str">
        <f>VLOOKUP(B67,'Preus Unitaris'!$B$2:$G$1058,3,FALSE)</f>
        <v xml:space="preserve">REPOSICIÓ DE PAVIMENT TIPUS AGLOMERAT ASFÀLTIC EN CALENT. INCLOU DEMOLICIÓ DE PAVIMENT DE FORMIGÓ, FINS A 30 cm DE GRUIX I POSTERIOR REPOSICIÓ DE PAVIMENT DE MESCLA BITUMINOSA EN CALENT DE 18 cm, AMB CAPA DE RODADURA DE TRÀNSIT DE 3 cm DE MESCLA BITUMINOSA. D'ACORD A LES CONDICIONS INDICADES PELS SERVEIS TÈCNICS MUNICIPALS. </v>
      </c>
      <c r="E67" s="29">
        <f>'Amidaments Generals'!W65</f>
        <v>0</v>
      </c>
      <c r="F67" s="29">
        <f>VLOOKUP(B67,'Preus Unitaris'!$B$2:$G$1058,4,FALSE)</f>
        <v>386.55500000000001</v>
      </c>
      <c r="G67" s="29">
        <f>VLOOKUP(B67,'Preus Unitaris'!$B$2:$G$1058,5,FALSE)</f>
        <v>73.45</v>
      </c>
      <c r="H67" s="28">
        <f>VLOOKUP(B67,'Preus Unitaris'!$B$2:$G$1058,6,FALSE)</f>
        <v>460</v>
      </c>
      <c r="I67" s="31">
        <f t="shared" si="2"/>
        <v>0</v>
      </c>
      <c r="J67" s="4"/>
      <c r="K67" s="4"/>
      <c r="L67" s="1"/>
      <c r="M67" s="1"/>
    </row>
    <row r="68" spans="1:13" s="35" customFormat="1" ht="28.8" x14ac:dyDescent="0.3">
      <c r="A68" s="4"/>
      <c r="B68" s="33" t="str">
        <f>'Preus Unitaris'!B67</f>
        <v>O-021</v>
      </c>
      <c r="C68" s="41" t="str">
        <f>VLOOKUP(B68,'Preus Unitaris'!$B$2:$G$1058,2,FALSE)</f>
        <v>UT</v>
      </c>
      <c r="D68" s="19" t="str">
        <f>VLOOKUP(B68,'Preus Unitaris'!$B$2:$G$1058,3,FALSE)</f>
        <v>SUBMINISTRAMENT PLACA DE PRESA DE TERRA DE 500 x 500 x 3 mm I ACCESSORIS CONNEXIÓ.</v>
      </c>
      <c r="E68" s="29">
        <f>'Amidaments Generals'!W66</f>
        <v>1</v>
      </c>
      <c r="F68" s="29">
        <f>VLOOKUP(B68,'Preus Unitaris'!$B$2:$G$1058,4,FALSE)</f>
        <v>29.411999999999999</v>
      </c>
      <c r="G68" s="29">
        <f>VLOOKUP(B68,'Preus Unitaris'!$B$2:$G$1058,5,FALSE)</f>
        <v>5.59</v>
      </c>
      <c r="H68" s="28">
        <f>VLOOKUP(B68,'Preus Unitaris'!$B$2:$G$1058,6,FALSE)</f>
        <v>35</v>
      </c>
      <c r="I68" s="31">
        <f t="shared" si="2"/>
        <v>35</v>
      </c>
      <c r="J68" s="4"/>
      <c r="K68" s="4"/>
      <c r="L68" s="1"/>
      <c r="M68" s="1"/>
    </row>
    <row r="69" spans="1:13" s="35" customFormat="1" ht="43.2" x14ac:dyDescent="0.3">
      <c r="A69" s="4"/>
      <c r="B69" s="33" t="str">
        <f>'Preus Unitaris'!B68</f>
        <v>O-022</v>
      </c>
      <c r="C69" s="41" t="str">
        <f>VLOOKUP(B69,'Preus Unitaris'!$B$2:$G$1058,2,FALSE)</f>
        <v>UT</v>
      </c>
      <c r="D69" s="19" t="str">
        <f>VLOOKUP(B69,'Preus Unitaris'!$B$2:$G$1058,3,FALSE)</f>
        <v>INSTAL·LACIÓ PLACA DE PRESA DE TERRA DE 500 x 500 x 3 mm I ACCESSORIS CONNEXIÓ, EN PERICÓ DE REGISTRE. INCLOSA OBRA CIVIL NECESSÀRIA.</v>
      </c>
      <c r="E69" s="29">
        <f>'Amidaments Generals'!W67</f>
        <v>1</v>
      </c>
      <c r="F69" s="29">
        <f>VLOOKUP(B69,'Preus Unitaris'!$B$2:$G$1058,4,FALSE)</f>
        <v>42.017000000000003</v>
      </c>
      <c r="G69" s="29">
        <f>VLOOKUP(B69,'Preus Unitaris'!$B$2:$G$1058,5,FALSE)</f>
        <v>7.98</v>
      </c>
      <c r="H69" s="28">
        <f>VLOOKUP(B69,'Preus Unitaris'!$B$2:$G$1058,6,FALSE)</f>
        <v>50</v>
      </c>
      <c r="I69" s="31">
        <f t="shared" si="2"/>
        <v>50</v>
      </c>
      <c r="J69" s="4"/>
      <c r="K69" s="4"/>
      <c r="L69" s="1"/>
      <c r="M69" s="1"/>
    </row>
    <row r="70" spans="1:13" s="35" customFormat="1" x14ac:dyDescent="0.3">
      <c r="A70" s="4"/>
      <c r="B70" s="33" t="str">
        <f>'Preus Unitaris'!B69</f>
        <v>O-023</v>
      </c>
      <c r="C70" s="41" t="str">
        <f>VLOOKUP(B70,'Preus Unitaris'!$B$2:$G$1058,2,FALSE)</f>
        <v>UT</v>
      </c>
      <c r="D70" s="19" t="str">
        <f>VLOOKUP(B70,'Preus Unitaris'!$B$2:$G$1058,3,FALSE)</f>
        <v>OBTURACIÓ DE TUBULAR AMB CABLES EXISTENTS.</v>
      </c>
      <c r="E70" s="29">
        <f>'Amidaments Generals'!W68</f>
        <v>15</v>
      </c>
      <c r="F70" s="29">
        <f>VLOOKUP(B70,'Preus Unitaris'!$B$2:$G$1058,4,FALSE)</f>
        <v>2.5209999999999999</v>
      </c>
      <c r="G70" s="29">
        <f>VLOOKUP(B70,'Preus Unitaris'!$B$2:$G$1058,5,FALSE)</f>
        <v>0.48</v>
      </c>
      <c r="H70" s="28">
        <f>VLOOKUP(B70,'Preus Unitaris'!$B$2:$G$1058,6,FALSE)</f>
        <v>3</v>
      </c>
      <c r="I70" s="31">
        <f t="shared" si="2"/>
        <v>45</v>
      </c>
      <c r="J70" s="4"/>
      <c r="K70" s="4"/>
      <c r="L70" s="1"/>
      <c r="M70" s="1"/>
    </row>
    <row r="71" spans="1:13" s="35" customFormat="1" ht="28.8" hidden="1" x14ac:dyDescent="0.3">
      <c r="A71" s="4"/>
      <c r="B71" s="33" t="str">
        <f>'Preus Unitaris'!B70</f>
        <v>O-024</v>
      </c>
      <c r="C71" s="41" t="str">
        <f>VLOOKUP(B71,'Preus Unitaris'!$B$2:$G$1058,2,FALSE)</f>
        <v>UT</v>
      </c>
      <c r="D71" s="19" t="str">
        <f>VLOOKUP(B71,'Preus Unitaris'!$B$2:$G$1058,3,FALSE)</f>
        <v>RETIRADA, TRASLLAT I INSTAL·LACIÓ DE PAPERERA, INCLOSOS MITJANS I MATERIALS NECESSARIS.</v>
      </c>
      <c r="E71" s="29">
        <f>'Amidaments Generals'!W69</f>
        <v>0</v>
      </c>
      <c r="F71" s="29">
        <f>VLOOKUP(B71,'Preus Unitaris'!$B$2:$G$1058,4,FALSE)</f>
        <v>75.63</v>
      </c>
      <c r="G71" s="29">
        <f>VLOOKUP(B71,'Preus Unitaris'!$B$2:$G$1058,5,FALSE)</f>
        <v>14.37</v>
      </c>
      <c r="H71" s="28">
        <f>VLOOKUP(B71,'Preus Unitaris'!$B$2:$G$1058,6,FALSE)</f>
        <v>90</v>
      </c>
      <c r="I71" s="31">
        <f t="shared" si="2"/>
        <v>0</v>
      </c>
      <c r="J71" s="4"/>
      <c r="K71" s="4"/>
      <c r="L71" s="1"/>
      <c r="M71" s="1"/>
    </row>
    <row r="72" spans="1:13" x14ac:dyDescent="0.3">
      <c r="A72" s="4"/>
      <c r="B72" s="87"/>
      <c r="C72" s="86"/>
      <c r="D72" s="88" t="s">
        <v>161</v>
      </c>
      <c r="E72" s="84"/>
      <c r="F72" s="84"/>
      <c r="G72" s="84"/>
      <c r="H72" s="84"/>
      <c r="I72" s="83">
        <f>SUM(I48:I71)</f>
        <v>2904</v>
      </c>
      <c r="J72" s="4"/>
      <c r="K72" s="37"/>
    </row>
    <row r="73" spans="1:13" x14ac:dyDescent="0.3">
      <c r="A73" s="4"/>
      <c r="B73" s="37"/>
      <c r="C73" s="92"/>
      <c r="D73" s="93"/>
      <c r="E73" s="37"/>
      <c r="F73" s="37"/>
      <c r="G73" s="37"/>
      <c r="H73" s="37"/>
      <c r="I73" s="94"/>
      <c r="J73" s="4"/>
      <c r="K73" s="37"/>
    </row>
    <row r="74" spans="1:13" x14ac:dyDescent="0.3">
      <c r="A74" s="4"/>
      <c r="B74" s="23" t="s">
        <v>186</v>
      </c>
      <c r="C74" s="38"/>
      <c r="D74" s="39"/>
      <c r="E74" s="38"/>
      <c r="F74" s="38"/>
      <c r="G74" s="38"/>
      <c r="H74" s="38"/>
      <c r="I74" s="38"/>
      <c r="J74" s="4"/>
      <c r="K74" s="37"/>
    </row>
    <row r="75" spans="1:13" ht="86.4" x14ac:dyDescent="0.3">
      <c r="A75" s="4"/>
      <c r="B75" s="33" t="str">
        <f>'Preus Unitaris'!B73</f>
        <v>I-001</v>
      </c>
      <c r="C75" s="41" t="str">
        <f>VLOOKUP(B75,'Preus Unitaris'!$B$2:$G$1058,2,FALSE)</f>
        <v>UT</v>
      </c>
      <c r="D75" s="19" t="str">
        <f>VLOOKUP(B75,'Preus Unitaris'!$B$2:$G$1058,3,FALSE)</f>
        <v>SUBMINISTRAMENT D'EQUIPAMENTS ESPECÍFICS PER LA DISTRIBUCIÓ D'ENERGIA DEL PUNT DE CONTROL, CONSISTENTS EN PROTECCIONS ELÈCTRIQUES CONTRA SOBRETENSIONS TRANSITÒRIES (1 UT) I PERMANENTS (1 UT), DIFERENCIALS (FINS A 2 UT), MAGNETOTÈRMICS (FINS A 3 UT) I PRESA DE CORRENT TIPUS SCHUKO (1 UT).</v>
      </c>
      <c r="E75" s="31">
        <f>'Amidaments Generals'!W71</f>
        <v>1</v>
      </c>
      <c r="F75" s="29">
        <f>VLOOKUP(B75,'Preus Unitaris'!$B$2:$G$1058,4,FALSE)</f>
        <v>268.90800000000002</v>
      </c>
      <c r="G75" s="29">
        <f>VLOOKUP(B75,'Preus Unitaris'!$B$2:$G$1058,5,FALSE)</f>
        <v>51.09</v>
      </c>
      <c r="H75" s="28">
        <f>VLOOKUP(B75,'Preus Unitaris'!$B$2:$G$1058,6,FALSE)</f>
        <v>320</v>
      </c>
      <c r="I75" s="31">
        <f>ROUND(E75*H75,2)</f>
        <v>320</v>
      </c>
      <c r="J75" s="4"/>
      <c r="K75" s="37"/>
    </row>
    <row r="76" spans="1:13" ht="28.8" x14ac:dyDescent="0.3">
      <c r="A76" s="4"/>
      <c r="B76" s="33" t="str">
        <f>'Preus Unitaris'!B74</f>
        <v>I-002</v>
      </c>
      <c r="C76" s="41" t="str">
        <f>VLOOKUP(B76,'Preus Unitaris'!$B$2:$G$1058,2,FALSE)</f>
        <v>UT</v>
      </c>
      <c r="D76" s="19" t="str">
        <f>VLOOKUP(B76,'Preus Unitaris'!$B$2:$G$1058,3,FALSE)</f>
        <v>INSTAL·LACIÓ D'EQUIPAMENTS ESPECÍFICS PER LA DISTRIBUCIÓ D'ENERGIA DEL PUNT DE CONTROL.</v>
      </c>
      <c r="E76" s="31">
        <f>'Amidaments Generals'!W72</f>
        <v>1</v>
      </c>
      <c r="F76" s="29">
        <f>VLOOKUP(B76,'Preus Unitaris'!$B$2:$G$1058,4,FALSE)</f>
        <v>68.066999999999993</v>
      </c>
      <c r="G76" s="29">
        <f>VLOOKUP(B76,'Preus Unitaris'!$B$2:$G$1058,5,FALSE)</f>
        <v>12.93</v>
      </c>
      <c r="H76" s="28">
        <f>VLOOKUP(B76,'Preus Unitaris'!$B$2:$G$1058,6,FALSE)</f>
        <v>81</v>
      </c>
      <c r="I76" s="31">
        <f t="shared" ref="I76:I86" si="3">ROUND(E76*H76,2)</f>
        <v>81</v>
      </c>
      <c r="J76" s="4"/>
      <c r="K76" s="37"/>
    </row>
    <row r="77" spans="1:13" ht="28.8" x14ac:dyDescent="0.3">
      <c r="A77" s="4"/>
      <c r="B77" s="33" t="str">
        <f>'Preus Unitaris'!B75</f>
        <v>I-003</v>
      </c>
      <c r="C77" s="41" t="str">
        <f>VLOOKUP(B77,'Preus Unitaris'!$B$2:$G$1058,2,FALSE)</f>
        <v>ML</v>
      </c>
      <c r="D77" s="19" t="str">
        <f>VLOOKUP(B77,'Preus Unitaris'!$B$2:$G$1058,3,FALSE)</f>
        <v>SUBMINISTRAMENT DE CABLE DE CONDUCTOR DE COURE AMB AÏLLAMENT DE PLÀSTIC, DE SECCIÓ 1x6 mm2 PER PRESES DE TERRA.</v>
      </c>
      <c r="E77" s="31">
        <f>'Amidaments Generals'!W73</f>
        <v>30</v>
      </c>
      <c r="F77" s="29">
        <f>VLOOKUP(B77,'Preus Unitaris'!$B$2:$G$1058,4,FALSE)</f>
        <v>0.92400000000000004</v>
      </c>
      <c r="G77" s="29">
        <f>VLOOKUP(B77,'Preus Unitaris'!$B$2:$G$1058,5,FALSE)</f>
        <v>0.18</v>
      </c>
      <c r="H77" s="28">
        <f>VLOOKUP(B77,'Preus Unitaris'!$B$2:$G$1058,6,FALSE)</f>
        <v>1.1000000000000001</v>
      </c>
      <c r="I77" s="31">
        <f t="shared" si="3"/>
        <v>33</v>
      </c>
      <c r="J77" s="4"/>
      <c r="K77" s="37"/>
    </row>
    <row r="78" spans="1:13" ht="28.8" x14ac:dyDescent="0.3">
      <c r="A78" s="4"/>
      <c r="B78" s="33" t="str">
        <f>'Preus Unitaris'!B76</f>
        <v>I-004</v>
      </c>
      <c r="C78" s="41" t="str">
        <f>VLOOKUP(B78,'Preus Unitaris'!$B$2:$G$1058,2,FALSE)</f>
        <v>ML</v>
      </c>
      <c r="D78" s="19" t="str">
        <f>VLOOKUP(B78,'Preus Unitaris'!$B$2:$G$1058,3,FALSE)</f>
        <v>INSTAL·LACIÓ DE CABLE DE CONDUCTOR DE COURE AMB AÏLLAMENT DE PLÀSTIC, DE SECCIÓ 1x6 mm2 PER PRESES DE TERRA.</v>
      </c>
      <c r="E78" s="31">
        <f>'Amidaments Generals'!W74</f>
        <v>30</v>
      </c>
      <c r="F78" s="29">
        <f>VLOOKUP(B78,'Preus Unitaris'!$B$2:$G$1058,4,FALSE)</f>
        <v>0.75600000000000001</v>
      </c>
      <c r="G78" s="29">
        <f>VLOOKUP(B78,'Preus Unitaris'!$B$2:$G$1058,5,FALSE)</f>
        <v>0.14000000000000001</v>
      </c>
      <c r="H78" s="28">
        <f>VLOOKUP(B78,'Preus Unitaris'!$B$2:$G$1058,6,FALSE)</f>
        <v>0.9</v>
      </c>
      <c r="I78" s="31">
        <f t="shared" si="3"/>
        <v>27</v>
      </c>
      <c r="J78" s="4"/>
      <c r="K78" s="37"/>
    </row>
    <row r="79" spans="1:13" ht="28.8" x14ac:dyDescent="0.3">
      <c r="A79" s="4"/>
      <c r="B79" s="33" t="str">
        <f>'Preus Unitaris'!B77</f>
        <v>I-005</v>
      </c>
      <c r="C79" s="41" t="str">
        <f>VLOOKUP(B79,'Preus Unitaris'!$B$2:$G$1058,2,FALSE)</f>
        <v>ML</v>
      </c>
      <c r="D79" s="19" t="str">
        <f>VLOOKUP(B79,'Preus Unitaris'!$B$2:$G$1058,3,FALSE)</f>
        <v>SUBMINISTRAMENT DE CABLE DE CONDUCTOR DE COURE EPTAFILAR NU, DE SECCIÓ 1x35 mm2.</v>
      </c>
      <c r="E79" s="31">
        <f>'Amidaments Generals'!W75</f>
        <v>5</v>
      </c>
      <c r="F79" s="29">
        <f>VLOOKUP(B79,'Preus Unitaris'!$B$2:$G$1058,4,FALSE)</f>
        <v>3.782</v>
      </c>
      <c r="G79" s="29">
        <f>VLOOKUP(B79,'Preus Unitaris'!$B$2:$G$1058,5,FALSE)</f>
        <v>0.72</v>
      </c>
      <c r="H79" s="28">
        <f>VLOOKUP(B79,'Preus Unitaris'!$B$2:$G$1058,6,FALSE)</f>
        <v>4.5</v>
      </c>
      <c r="I79" s="31">
        <f t="shared" si="3"/>
        <v>22.5</v>
      </c>
      <c r="J79" s="4"/>
      <c r="K79" s="37"/>
    </row>
    <row r="80" spans="1:13" ht="28.8" x14ac:dyDescent="0.3">
      <c r="A80" s="4"/>
      <c r="B80" s="33" t="str">
        <f>'Preus Unitaris'!B78</f>
        <v>I-006</v>
      </c>
      <c r="C80" s="41" t="str">
        <f>VLOOKUP(B80,'Preus Unitaris'!$B$2:$G$1058,2,FALSE)</f>
        <v>ML</v>
      </c>
      <c r="D80" s="19" t="str">
        <f>VLOOKUP(B80,'Preus Unitaris'!$B$2:$G$1058,3,FALSE)</f>
        <v>INSTAL·LACIÓ DE CABLE DE CONDUCTOR DE COURE EPTAFILAR NU, DE SECCIÓ 1x35 mm2.</v>
      </c>
      <c r="E80" s="31">
        <f>'Amidaments Generals'!W76</f>
        <v>5</v>
      </c>
      <c r="F80" s="29">
        <f>VLOOKUP(B80,'Preus Unitaris'!$B$2:$G$1058,4,FALSE)</f>
        <v>0.75600000000000001</v>
      </c>
      <c r="G80" s="29">
        <f>VLOOKUP(B80,'Preus Unitaris'!$B$2:$G$1058,5,FALSE)</f>
        <v>0.14000000000000001</v>
      </c>
      <c r="H80" s="28">
        <f>VLOOKUP(B80,'Preus Unitaris'!$B$2:$G$1058,6,FALSE)</f>
        <v>0.9</v>
      </c>
      <c r="I80" s="31">
        <f t="shared" si="3"/>
        <v>4.5</v>
      </c>
      <c r="J80" s="4"/>
      <c r="K80" s="37"/>
    </row>
    <row r="81" spans="1:13" x14ac:dyDescent="0.3">
      <c r="A81" s="4"/>
      <c r="B81" s="33" t="str">
        <f>'Preus Unitaris'!B79</f>
        <v>I-007</v>
      </c>
      <c r="C81" s="41" t="str">
        <f>VLOOKUP(B81,'Preus Unitaris'!$B$2:$G$1058,2,FALSE)</f>
        <v>ML</v>
      </c>
      <c r="D81" s="19" t="str">
        <f>VLOOKUP(B81,'Preus Unitaris'!$B$2:$G$1058,3,FALSE)</f>
        <v>SUBMINISTRAMENT DE CABLE DE COURE RV-K 0,6/1KV DE 3X6 MM2.</v>
      </c>
      <c r="E81" s="31">
        <f>'Amidaments Generals'!W77</f>
        <v>50</v>
      </c>
      <c r="F81" s="29">
        <f>VLOOKUP(B81,'Preus Unitaris'!$B$2:$G$1058,4,FALSE)</f>
        <v>2.395</v>
      </c>
      <c r="G81" s="29">
        <f>VLOOKUP(B81,'Preus Unitaris'!$B$2:$G$1058,5,FALSE)</f>
        <v>0.46</v>
      </c>
      <c r="H81" s="28">
        <f>VLOOKUP(B81,'Preus Unitaris'!$B$2:$G$1058,6,FALSE)</f>
        <v>2.85</v>
      </c>
      <c r="I81" s="31">
        <f t="shared" si="3"/>
        <v>142.5</v>
      </c>
      <c r="J81" s="4"/>
      <c r="K81" s="37"/>
    </row>
    <row r="82" spans="1:13" x14ac:dyDescent="0.3">
      <c r="A82" s="4"/>
      <c r="B82" s="33" t="str">
        <f>'Preus Unitaris'!B80</f>
        <v>I-008</v>
      </c>
      <c r="C82" s="41" t="str">
        <f>VLOOKUP(B82,'Preus Unitaris'!$B$2:$G$1058,2,FALSE)</f>
        <v>ML</v>
      </c>
      <c r="D82" s="19" t="str">
        <f>VLOOKUP(B82,'Preus Unitaris'!$B$2:$G$1058,3,FALSE)</f>
        <v>INSTAL·LACIÓ DE CABLE DE COURE RV-K 0,6/1KV DE 3X6 MM2.</v>
      </c>
      <c r="E82" s="31">
        <f>'Amidaments Generals'!W78</f>
        <v>50</v>
      </c>
      <c r="F82" s="29">
        <f>VLOOKUP(B82,'Preus Unitaris'!$B$2:$G$1058,4,FALSE)</f>
        <v>0.75600000000000001</v>
      </c>
      <c r="G82" s="29">
        <f>VLOOKUP(B82,'Preus Unitaris'!$B$2:$G$1058,5,FALSE)</f>
        <v>0.14000000000000001</v>
      </c>
      <c r="H82" s="28">
        <f>VLOOKUP(B82,'Preus Unitaris'!$B$2:$G$1058,6,FALSE)</f>
        <v>0.9</v>
      </c>
      <c r="I82" s="31">
        <f t="shared" si="3"/>
        <v>45</v>
      </c>
      <c r="J82" s="4"/>
      <c r="K82" s="37"/>
    </row>
    <row r="83" spans="1:13" ht="28.8" hidden="1" x14ac:dyDescent="0.3">
      <c r="A83" s="4"/>
      <c r="B83" s="33" t="str">
        <f>'Preus Unitaris'!B81</f>
        <v>I-009</v>
      </c>
      <c r="C83" s="41" t="str">
        <f>VLOOKUP(B83,'Preus Unitaris'!$B$2:$G$1058,2,FALSE)</f>
        <v>ML</v>
      </c>
      <c r="D83" s="19" t="str">
        <f>VLOOKUP(B83,'Preus Unitaris'!$B$2:$G$1058,3,FALSE)</f>
        <v>SUBMINISTRAMENT DE CABLE DE COURE RV-K 0,6/1KV DE 3X10 MM2.</v>
      </c>
      <c r="E83" s="31">
        <f>'Amidaments Generals'!W79</f>
        <v>0</v>
      </c>
      <c r="F83" s="29">
        <f>VLOOKUP(B83,'Preus Unitaris'!$B$2:$G$1058,4,FALSE)</f>
        <v>3.0249999999999999</v>
      </c>
      <c r="G83" s="29">
        <f>VLOOKUP(B83,'Preus Unitaris'!$B$2:$G$1058,5,FALSE)</f>
        <v>0.56999999999999995</v>
      </c>
      <c r="H83" s="28">
        <f>VLOOKUP(B83,'Preus Unitaris'!$B$2:$G$1058,6,FALSE)</f>
        <v>3.6</v>
      </c>
      <c r="I83" s="31">
        <f t="shared" si="3"/>
        <v>0</v>
      </c>
      <c r="J83" s="4"/>
      <c r="K83" s="37"/>
    </row>
    <row r="84" spans="1:13" hidden="1" x14ac:dyDescent="0.3">
      <c r="A84" s="4"/>
      <c r="B84" s="33" t="str">
        <f>'Preus Unitaris'!B82</f>
        <v>I-010</v>
      </c>
      <c r="C84" s="41" t="str">
        <f>VLOOKUP(B84,'Preus Unitaris'!$B$2:$G$1058,2,FALSE)</f>
        <v>ML</v>
      </c>
      <c r="D84" s="19" t="str">
        <f>VLOOKUP(B84,'Preus Unitaris'!$B$2:$G$1058,3,FALSE)</f>
        <v>INSTAL·LACIÓ DE CABLE DE COURE RV-K 0,6/1KV DE 3X10 MM2.</v>
      </c>
      <c r="E84" s="31">
        <f>'Amidaments Generals'!W80</f>
        <v>0</v>
      </c>
      <c r="F84" s="29">
        <f>VLOOKUP(B84,'Preus Unitaris'!$B$2:$G$1058,4,FALSE)</f>
        <v>0.75600000000000001</v>
      </c>
      <c r="G84" s="29">
        <f>VLOOKUP(B84,'Preus Unitaris'!$B$2:$G$1058,5,FALSE)</f>
        <v>0.14000000000000001</v>
      </c>
      <c r="H84" s="28">
        <f>VLOOKUP(B84,'Preus Unitaris'!$B$2:$G$1058,6,FALSE)</f>
        <v>0.9</v>
      </c>
      <c r="I84" s="31">
        <f t="shared" si="3"/>
        <v>0</v>
      </c>
      <c r="J84" s="4"/>
      <c r="K84" s="37"/>
    </row>
    <row r="85" spans="1:13" ht="28.8" x14ac:dyDescent="0.3">
      <c r="A85" s="4"/>
      <c r="B85" s="33" t="str">
        <f>'Preus Unitaris'!B83</f>
        <v>I-011</v>
      </c>
      <c r="C85" s="41" t="str">
        <f>VLOOKUP(B85,'Preus Unitaris'!$B$2:$G$1058,2,FALSE)</f>
        <v>UT</v>
      </c>
      <c r="D85" s="19" t="str">
        <f>VLOOKUP(B85,'Preus Unitaris'!$B$2:$G$1058,3,FALSE)</f>
        <v>TREBALLS PER A LA REALITZACIÓ DE L'ALIMENTACIÓ DEL PUNT DE CONTROL, D'ACORD AMB EL QUE INDICA EL PLEC.</v>
      </c>
      <c r="E85" s="31">
        <f>'Amidaments Generals'!W81</f>
        <v>1</v>
      </c>
      <c r="F85" s="29">
        <f>VLOOKUP(B85,'Preus Unitaris'!$B$2:$G$1058,4,FALSE)</f>
        <v>605.04200000000003</v>
      </c>
      <c r="G85" s="29">
        <f>VLOOKUP(B85,'Preus Unitaris'!$B$2:$G$1058,5,FALSE)</f>
        <v>114.96</v>
      </c>
      <c r="H85" s="28">
        <f>VLOOKUP(B85,'Preus Unitaris'!$B$2:$G$1058,6,FALSE)</f>
        <v>720</v>
      </c>
      <c r="I85" s="31">
        <f t="shared" si="3"/>
        <v>720</v>
      </c>
      <c r="J85" s="4"/>
      <c r="K85" s="37"/>
    </row>
    <row r="86" spans="1:13" ht="216" hidden="1" x14ac:dyDescent="0.3">
      <c r="A86" s="4"/>
      <c r="B86" s="33" t="str">
        <f>'Preus Unitaris'!B84</f>
        <v>I-012</v>
      </c>
      <c r="C86" s="41" t="str">
        <f>VLOOKUP(B86,'Preus Unitaris'!$B$2:$G$1058,2,FALSE)</f>
        <v>UT</v>
      </c>
      <c r="D86" s="19" t="str">
        <f>VLOOKUP(B86,'Preus Unitaris'!$B$2:$G$1058,3,FALSE)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1200x600x320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86" s="31">
        <f>'Amidaments Generals'!W82</f>
        <v>0</v>
      </c>
      <c r="F86" s="29">
        <f>VLOOKUP(B86,'Preus Unitaris'!$B$2:$G$1058,4,FALSE)</f>
        <v>4159.6639999999998</v>
      </c>
      <c r="G86" s="29">
        <f>VLOOKUP(B86,'Preus Unitaris'!$B$2:$G$1058,5,FALSE)</f>
        <v>790.34</v>
      </c>
      <c r="H86" s="28">
        <f>VLOOKUP(B86,'Preus Unitaris'!$B$2:$G$1058,6,FALSE)</f>
        <v>4950</v>
      </c>
      <c r="I86" s="31">
        <f t="shared" si="3"/>
        <v>0</v>
      </c>
      <c r="J86" s="4"/>
      <c r="K86" s="37"/>
    </row>
    <row r="87" spans="1:13" x14ac:dyDescent="0.3">
      <c r="A87" s="4"/>
      <c r="B87" s="87"/>
      <c r="C87" s="86"/>
      <c r="D87" s="88" t="s">
        <v>206</v>
      </c>
      <c r="E87" s="84"/>
      <c r="F87" s="84"/>
      <c r="G87" s="84"/>
      <c r="H87" s="84"/>
      <c r="I87" s="83">
        <f>SUM(I75:I86)</f>
        <v>1395.5</v>
      </c>
      <c r="J87" s="4"/>
      <c r="K87" s="37"/>
    </row>
    <row r="88" spans="1:13" s="35" customFormat="1" x14ac:dyDescent="0.3">
      <c r="A88" s="37"/>
      <c r="B88" s="23" t="str">
        <f>'Preus Unitaris'!B88</f>
        <v>COMUNICACIONS</v>
      </c>
      <c r="C88" s="38"/>
      <c r="D88" s="39"/>
      <c r="E88" s="38"/>
      <c r="F88" s="38"/>
      <c r="G88" s="38"/>
      <c r="H88" s="38"/>
      <c r="I88" s="38"/>
      <c r="J88" s="37"/>
      <c r="K88" s="4"/>
      <c r="L88" s="1"/>
      <c r="M88" s="1"/>
    </row>
    <row r="89" spans="1:13" s="35" customFormat="1" ht="57.6" hidden="1" x14ac:dyDescent="0.3">
      <c r="A89" s="37"/>
      <c r="B89" s="33" t="str">
        <f>'Preus Unitaris'!B89</f>
        <v>F-001</v>
      </c>
      <c r="C89" s="33" t="str">
        <f>VLOOKUP(B89,'Preus Unitaris'!$B$2:$G$1058,2,FALSE)</f>
        <v>ML</v>
      </c>
      <c r="D89" s="34" t="str">
        <f>VLOOKUP(B89,'Preus Unitaris'!$B$2:$G$1058,3,FALSE)</f>
        <v>SUBMINISTRAMENT I INSTAL·LACIÓ DE CABLE DE 8 FO MONOMODE B1.1, SEGONS EN 186000. ARMAT. AMB PROTECCIÓ D'ARAMIDA, ARMADURA METÀL·LICA I COBERTA EXTERIOR DE POLIETILÈ, SEGONS ESPECIFICACIONS DE L'AJUNTAMENT.</v>
      </c>
      <c r="E89" s="31">
        <f>'Amidaments Generals'!W86</f>
        <v>0</v>
      </c>
      <c r="F89" s="34">
        <f>VLOOKUP(B89,'Preus Unitaris'!$B$2:$G$1058,4,FALSE)</f>
        <v>2.1850000000000001</v>
      </c>
      <c r="G89" s="34">
        <f>VLOOKUP(B89,'Preus Unitaris'!$B$2:$G$1058,5,FALSE)</f>
        <v>0.42</v>
      </c>
      <c r="H89" s="34">
        <f>VLOOKUP(B89,'Preus Unitaris'!$B$2:$G$1058,6,FALSE)</f>
        <v>2.6</v>
      </c>
      <c r="I89" s="31">
        <f t="shared" ref="I89:I101" si="4">ROUND(E89*H89,2)</f>
        <v>0</v>
      </c>
      <c r="J89" s="37"/>
      <c r="K89" s="4"/>
      <c r="L89" s="1"/>
      <c r="M89" s="1"/>
    </row>
    <row r="90" spans="1:13" s="35" customFormat="1" ht="57.6" hidden="1" x14ac:dyDescent="0.3">
      <c r="A90" s="37"/>
      <c r="B90" s="33" t="str">
        <f>'Preus Unitaris'!B90</f>
        <v>F-002</v>
      </c>
      <c r="C90" s="33" t="str">
        <f>VLOOKUP(B90,'Preus Unitaris'!$B$2:$G$1058,2,FALSE)</f>
        <v>ML</v>
      </c>
      <c r="D90" s="34" t="str">
        <f>VLOOKUP(B90,'Preus Unitaris'!$B$2:$G$1058,3,FALSE)</f>
        <v>SUBMINISTRAMENT I INSTAL·LACIÓ DE CABLE DE 16 FO MONOMODE B1.1, SEGONS EN 186000. ARMAT. AMB PROTECCIÓ D'ARAMIDA, ARMADURA METÀL·LICA I COBERTA EXTERIOR DE POLIETILÈ, SEGONS ESPECIFICACIONS DE L'AJUNTAMENT.</v>
      </c>
      <c r="E90" s="31">
        <f>'Amidaments Generals'!W87</f>
        <v>0</v>
      </c>
      <c r="F90" s="34">
        <f>VLOOKUP(B90,'Preus Unitaris'!$B$2:$G$1058,4,FALSE)</f>
        <v>2.4369999999999998</v>
      </c>
      <c r="G90" s="34">
        <f>VLOOKUP(B90,'Preus Unitaris'!$B$2:$G$1058,5,FALSE)</f>
        <v>0.46</v>
      </c>
      <c r="H90" s="34">
        <f>VLOOKUP(B90,'Preus Unitaris'!$B$2:$G$1058,6,FALSE)</f>
        <v>2.9</v>
      </c>
      <c r="I90" s="31">
        <f t="shared" si="4"/>
        <v>0</v>
      </c>
      <c r="J90" s="37"/>
      <c r="K90" s="4"/>
      <c r="L90" s="1"/>
      <c r="M90" s="1"/>
    </row>
    <row r="91" spans="1:13" s="35" customFormat="1" ht="57.6" hidden="1" x14ac:dyDescent="0.3">
      <c r="A91" s="37"/>
      <c r="B91" s="33" t="str">
        <f>'Preus Unitaris'!B91</f>
        <v>F-003</v>
      </c>
      <c r="C91" s="33" t="str">
        <f>VLOOKUP(B91,'Preus Unitaris'!$B$2:$G$1058,2,FALSE)</f>
        <v>ML</v>
      </c>
      <c r="D91" s="34" t="str">
        <f>VLOOKUP(B91,'Preus Unitaris'!$B$2:$G$1058,3,FALSE)</f>
        <v>SUBMINISTRAMENT I INSTAL·LACIÓ DE CABLE DE 24 FO MONOMODE B1.1, SEGONS EN 186000. ARMAT. AMB PROTECCIÓ D'ARAMIDA, ARMADURA METÀL·LICA I COBERTA EXTERIOR DE POLIETILÈ, SEGONS ESPECIFICACIONS DE L'AJUNTAMENT.</v>
      </c>
      <c r="E91" s="31">
        <f>'Amidaments Generals'!W88</f>
        <v>0</v>
      </c>
      <c r="F91" s="34">
        <f>VLOOKUP(B91,'Preus Unitaris'!$B$2:$G$1058,4,FALSE)</f>
        <v>2.8570000000000002</v>
      </c>
      <c r="G91" s="34">
        <f>VLOOKUP(B91,'Preus Unitaris'!$B$2:$G$1058,5,FALSE)</f>
        <v>0.54</v>
      </c>
      <c r="H91" s="34">
        <f>VLOOKUP(B91,'Preus Unitaris'!$B$2:$G$1058,6,FALSE)</f>
        <v>3.4</v>
      </c>
      <c r="I91" s="31">
        <f t="shared" si="4"/>
        <v>0</v>
      </c>
      <c r="J91" s="37"/>
      <c r="K91" s="4"/>
      <c r="L91" s="1"/>
      <c r="M91" s="1"/>
    </row>
    <row r="92" spans="1:13" s="35" customFormat="1" ht="57.6" hidden="1" x14ac:dyDescent="0.3">
      <c r="A92" s="37"/>
      <c r="B92" s="33" t="str">
        <f>'Preus Unitaris'!B92</f>
        <v>F-004</v>
      </c>
      <c r="C92" s="33" t="str">
        <f>VLOOKUP(B92,'Preus Unitaris'!$B$2:$G$1058,2,FALSE)</f>
        <v>ML</v>
      </c>
      <c r="D92" s="34" t="str">
        <f>VLOOKUP(B92,'Preus Unitaris'!$B$2:$G$1058,3,FALSE)</f>
        <v>SUBMINISTRAMENT I INSTAL·LACIÓ DE CABLE DE 48 FO MONOMODE B1.1, SEGONS EN 186000. ARMAT. AMB PROTECCIÓ D'ARAMIDA, ARMADURA METÀL·LICA I COBERTA EXTERIOR DE POLIETILÈ, SEGONS ESPECIFICACIONS DE L'AJUNTAMENT.</v>
      </c>
      <c r="E92" s="31">
        <f>'Amidaments Generals'!W89</f>
        <v>0</v>
      </c>
      <c r="F92" s="34">
        <f>VLOOKUP(B92,'Preus Unitaris'!$B$2:$G$1058,4,FALSE)</f>
        <v>4.9580000000000002</v>
      </c>
      <c r="G92" s="34">
        <f>VLOOKUP(B92,'Preus Unitaris'!$B$2:$G$1058,5,FALSE)</f>
        <v>0.94</v>
      </c>
      <c r="H92" s="34">
        <f>VLOOKUP(B92,'Preus Unitaris'!$B$2:$G$1058,6,FALSE)</f>
        <v>5.9</v>
      </c>
      <c r="I92" s="31">
        <f t="shared" si="4"/>
        <v>0</v>
      </c>
      <c r="J92" s="37"/>
      <c r="K92" s="4"/>
      <c r="L92" s="1"/>
      <c r="M92" s="1"/>
    </row>
    <row r="93" spans="1:13" s="35" customFormat="1" ht="57.6" hidden="1" x14ac:dyDescent="0.3">
      <c r="A93" s="37"/>
      <c r="B93" s="33" t="str">
        <f>'Preus Unitaris'!B93</f>
        <v>F-005</v>
      </c>
      <c r="C93" s="33" t="str">
        <f>VLOOKUP(B93,'Preus Unitaris'!$B$2:$G$1058,2,FALSE)</f>
        <v>ML</v>
      </c>
      <c r="D93" s="34" t="str">
        <f>VLOOKUP(B93,'Preus Unitaris'!$B$2:$G$1058,3,FALSE)</f>
        <v>SUBMINISTRAMENT I INSTAL·LACIÓ DE CABLE DE 96 FO MONOMODE B1.1, SEGONS EN 186000. ARMAT. AMB PROTECCIÓ D'ARAMIDA, ARMADURA METÀL·LICA I COBERTA EXTERIOR DE POLIETILÈ, SEGONS ESPECIFICACIONS DE L'AJUNTAMENT.</v>
      </c>
      <c r="E93" s="31">
        <f>'Amidaments Generals'!W90</f>
        <v>0</v>
      </c>
      <c r="F93" s="34">
        <f>VLOOKUP(B93,'Preus Unitaris'!$B$2:$G$1058,4,FALSE)</f>
        <v>7.0590000000000002</v>
      </c>
      <c r="G93" s="34">
        <f>VLOOKUP(B93,'Preus Unitaris'!$B$2:$G$1058,5,FALSE)</f>
        <v>1.34</v>
      </c>
      <c r="H93" s="34">
        <f>VLOOKUP(B93,'Preus Unitaris'!$B$2:$G$1058,6,FALSE)</f>
        <v>8.4</v>
      </c>
      <c r="I93" s="31">
        <f t="shared" si="4"/>
        <v>0</v>
      </c>
      <c r="J93" s="37"/>
      <c r="K93" s="4"/>
      <c r="L93" s="1"/>
      <c r="M93" s="1"/>
    </row>
    <row r="94" spans="1:13" s="35" customFormat="1" ht="57.6" hidden="1" x14ac:dyDescent="0.3">
      <c r="A94" s="37"/>
      <c r="B94" s="33" t="str">
        <f>'Preus Unitaris'!B94</f>
        <v>F-006</v>
      </c>
      <c r="C94" s="33" t="str">
        <f>VLOOKUP(B94,'Preus Unitaris'!$B$2:$G$1058,2,FALSE)</f>
        <v>UT</v>
      </c>
      <c r="D94" s="34" t="str">
        <f>VLOOKUP(B94,'Preus Unitaris'!$B$2:$G$1058,3,FALSE)</f>
        <v>FUSIÓ EN RECTE DE 1 FO MONOMODE. INCLOU PIG·TAIL, CONNECTORS I ADAPTADORS, AIXÍ COM LES MESURES DE RETROESPARCIMENT I POTÈNCIA. SEGONS ESPECIFICACIONS AJUTAMENT.</v>
      </c>
      <c r="E94" s="31">
        <f>'Amidaments Generals'!W91</f>
        <v>0</v>
      </c>
      <c r="F94" s="34">
        <f>VLOOKUP(B94,'Preus Unitaris'!$B$2:$G$1058,4,FALSE)</f>
        <v>54.622</v>
      </c>
      <c r="G94" s="34">
        <f>VLOOKUP(B94,'Preus Unitaris'!$B$2:$G$1058,5,FALSE)</f>
        <v>10.38</v>
      </c>
      <c r="H94" s="34">
        <f>VLOOKUP(B94,'Preus Unitaris'!$B$2:$G$1058,6,FALSE)</f>
        <v>65</v>
      </c>
      <c r="I94" s="31">
        <f t="shared" si="4"/>
        <v>0</v>
      </c>
      <c r="J94" s="37"/>
      <c r="K94" s="4"/>
      <c r="L94" s="1"/>
      <c r="M94" s="1"/>
    </row>
    <row r="95" spans="1:13" s="35" customFormat="1" hidden="1" x14ac:dyDescent="0.3">
      <c r="A95" s="37"/>
      <c r="B95" s="33" t="str">
        <f>'Preus Unitaris'!B95</f>
        <v>F-007</v>
      </c>
      <c r="C95" s="33" t="str">
        <f>VLOOKUP(B95,'Preus Unitaris'!$B$2:$G$1058,2,FALSE)</f>
        <v>UT</v>
      </c>
      <c r="D95" s="34" t="str">
        <f>VLOOKUP(B95,'Preus Unitaris'!$B$2:$G$1058,3,FALSE)</f>
        <v>MESURES DE FIBRA ÒPTICA. FINS A 4 FUSIONS</v>
      </c>
      <c r="E95" s="31">
        <f>'Amidaments Generals'!W92</f>
        <v>0</v>
      </c>
      <c r="F95" s="34">
        <f>VLOOKUP(B95,'Preus Unitaris'!$B$2:$G$1058,4,FALSE)</f>
        <v>163.86600000000001</v>
      </c>
      <c r="G95" s="34">
        <f>VLOOKUP(B95,'Preus Unitaris'!$B$2:$G$1058,5,FALSE)</f>
        <v>31.13</v>
      </c>
      <c r="H95" s="34">
        <f>VLOOKUP(B95,'Preus Unitaris'!$B$2:$G$1058,6,FALSE)</f>
        <v>195</v>
      </c>
      <c r="I95" s="31">
        <f t="shared" si="4"/>
        <v>0</v>
      </c>
      <c r="J95" s="37"/>
      <c r="K95" s="4"/>
      <c r="L95" s="1"/>
      <c r="M95" s="1"/>
    </row>
    <row r="96" spans="1:13" s="35" customFormat="1" ht="28.8" hidden="1" x14ac:dyDescent="0.3">
      <c r="A96" s="37"/>
      <c r="B96" s="33" t="str">
        <f>'Preus Unitaris'!B96</f>
        <v>F-008</v>
      </c>
      <c r="C96" s="33" t="str">
        <f>VLOOKUP(B96,'Preus Unitaris'!$B$2:$G$1058,2,FALSE)</f>
        <v>UT</v>
      </c>
      <c r="D96" s="34" t="str">
        <f>VLOOKUP(B96,'Preus Unitaris'!$B$2:$G$1058,3,FALSE)</f>
        <v>SUBMINISTRAMENT I INSTAL·LACIÓ DE CAIXA REPARTIDORA ÒPTICA DE 6 CONNECTORS, INCLOSOS PIG-TAILS</v>
      </c>
      <c r="E96" s="31">
        <f>'Amidaments Generals'!W93</f>
        <v>0</v>
      </c>
      <c r="F96" s="34">
        <f>VLOOKUP(B96,'Preus Unitaris'!$B$2:$G$1058,4,FALSE)</f>
        <v>294.11799999999999</v>
      </c>
      <c r="G96" s="34">
        <f>VLOOKUP(B96,'Preus Unitaris'!$B$2:$G$1058,5,FALSE)</f>
        <v>55.88</v>
      </c>
      <c r="H96" s="34">
        <f>VLOOKUP(B96,'Preus Unitaris'!$B$2:$G$1058,6,FALSE)</f>
        <v>350</v>
      </c>
      <c r="I96" s="31">
        <f t="shared" si="4"/>
        <v>0</v>
      </c>
      <c r="J96" s="37"/>
      <c r="K96" s="4"/>
      <c r="L96" s="1"/>
      <c r="M96" s="1"/>
    </row>
    <row r="97" spans="1:13" s="35" customFormat="1" ht="43.2" hidden="1" x14ac:dyDescent="0.3">
      <c r="A97" s="37"/>
      <c r="B97" s="33" t="str">
        <f>'Preus Unitaris'!B97</f>
        <v>F-009</v>
      </c>
      <c r="C97" s="33" t="str">
        <f>VLOOKUP(B97,'Preus Unitaris'!$B$2:$G$1058,2,FALSE)</f>
        <v>UT</v>
      </c>
      <c r="D97" s="34" t="str">
        <f>VLOOKUP(B97,'Preus Unitaris'!$B$2:$G$1058,3,FALSE)</f>
        <v>SUBMINISTRAMENT I INSTAL·LACIÓ DE PIGTAIL DE FO MONOMODE FINS A 2 m, INCLÚS FUSIÓ I CONNECTOR. SEGONS ESPECIFICACIONS AJUNTMENT.</v>
      </c>
      <c r="E97" s="31">
        <f>'Amidaments Generals'!W94</f>
        <v>0</v>
      </c>
      <c r="F97" s="34">
        <f>VLOOKUP(B97,'Preus Unitaris'!$B$2:$G$1058,4,FALSE)</f>
        <v>12.605</v>
      </c>
      <c r="G97" s="34">
        <f>VLOOKUP(B97,'Preus Unitaris'!$B$2:$G$1058,5,FALSE)</f>
        <v>2.39</v>
      </c>
      <c r="H97" s="34">
        <f>VLOOKUP(B97,'Preus Unitaris'!$B$2:$G$1058,6,FALSE)</f>
        <v>15</v>
      </c>
      <c r="I97" s="31">
        <f t="shared" si="4"/>
        <v>0</v>
      </c>
      <c r="J97" s="37"/>
      <c r="K97" s="4"/>
      <c r="L97" s="1"/>
      <c r="M97" s="1"/>
    </row>
    <row r="98" spans="1:13" s="35" customFormat="1" ht="43.2" hidden="1" x14ac:dyDescent="0.3">
      <c r="A98" s="37"/>
      <c r="B98" s="33" t="str">
        <f>'Preus Unitaris'!B98</f>
        <v>F-010</v>
      </c>
      <c r="C98" s="33" t="str">
        <f>VLOOKUP(B98,'Preus Unitaris'!$B$2:$G$1058,2,FALSE)</f>
        <v>UT</v>
      </c>
      <c r="D98" s="34" t="str">
        <f>VLOOKUP(B98,'Preus Unitaris'!$B$2:$G$1058,3,FALSE)</f>
        <v>SUBMINISTRAMENT I INSTAL·LACIÓ DE FUETÓ DE FO MONOMODE FINS A 2 m, INCLÚS CONNECTORS. SEGONS ESPECIFICACIONS AJUNTAMENT.</v>
      </c>
      <c r="E98" s="31">
        <f>'Amidaments Generals'!W95</f>
        <v>0</v>
      </c>
      <c r="F98" s="34">
        <f>VLOOKUP(B98,'Preus Unitaris'!$B$2:$G$1058,4,FALSE)</f>
        <v>21.849</v>
      </c>
      <c r="G98" s="34">
        <f>VLOOKUP(B98,'Preus Unitaris'!$B$2:$G$1058,5,FALSE)</f>
        <v>4.1500000000000004</v>
      </c>
      <c r="H98" s="34">
        <f>VLOOKUP(B98,'Preus Unitaris'!$B$2:$G$1058,6,FALSE)</f>
        <v>26</v>
      </c>
      <c r="I98" s="31">
        <f t="shared" si="4"/>
        <v>0</v>
      </c>
      <c r="J98" s="37"/>
      <c r="K98" s="4"/>
      <c r="L98" s="1"/>
      <c r="M98" s="1"/>
    </row>
    <row r="99" spans="1:13" s="35" customFormat="1" ht="43.2" hidden="1" x14ac:dyDescent="0.3">
      <c r="A99" s="37"/>
      <c r="B99" s="33" t="str">
        <f>'Preus Unitaris'!B99</f>
        <v>F-011</v>
      </c>
      <c r="C99" s="33" t="str">
        <f>VLOOKUP(B99,'Preus Unitaris'!$B$2:$G$1058,2,FALSE)</f>
        <v>ML</v>
      </c>
      <c r="D99" s="34" t="str">
        <f>VLOOKUP(B99,'Preus Unitaris'!$B$2:$G$1058,3,FALSE)</f>
        <v>SUBMINISTRAMENT I INSTAL·LACIÓ DE CABLATGE ESTRUCTURAT STP CAT 6A PER EXTERIORS, INCLÚS CONNECTORS I CERTIFICACIÓ DEL PUNTS.</v>
      </c>
      <c r="E99" s="31">
        <f>'Amidaments Generals'!W96</f>
        <v>0</v>
      </c>
      <c r="F99" s="34">
        <f>VLOOKUP(B99,'Preus Unitaris'!$B$2:$G$1058,4,FALSE)</f>
        <v>1.9330000000000001</v>
      </c>
      <c r="G99" s="34">
        <f>VLOOKUP(B99,'Preus Unitaris'!$B$2:$G$1058,5,FALSE)</f>
        <v>0.37</v>
      </c>
      <c r="H99" s="34">
        <f>VLOOKUP(B99,'Preus Unitaris'!$B$2:$G$1058,6,FALSE)</f>
        <v>2.2999999999999998</v>
      </c>
      <c r="I99" s="31">
        <f t="shared" si="4"/>
        <v>0</v>
      </c>
      <c r="J99" s="37"/>
      <c r="K99" s="4"/>
      <c r="L99" s="1"/>
      <c r="M99" s="1"/>
    </row>
    <row r="100" spans="1:13" s="35" customFormat="1" ht="28.8" hidden="1" x14ac:dyDescent="0.3">
      <c r="A100" s="37"/>
      <c r="B100" s="33" t="str">
        <f>'Preus Unitaris'!B100</f>
        <v>F-012</v>
      </c>
      <c r="C100" s="33" t="str">
        <f>VLOOKUP(B100,'Preus Unitaris'!$B$2:$G$1058,2,FALSE)</f>
        <v>UT</v>
      </c>
      <c r="D100" s="34" t="str">
        <f>VLOOKUP(B100,'Preus Unitaris'!$B$2:$G$1058,3,FALSE)</f>
        <v>SUBMINISTRAMENT I INSTAL·LACIÓ DE CAIXA D'EMPIULAMENT FO FINS A 288 FUSIONS</v>
      </c>
      <c r="E100" s="31">
        <f>'Amidaments Generals'!W97</f>
        <v>0</v>
      </c>
      <c r="F100" s="34">
        <f>VLOOKUP(B100,'Preus Unitaris'!$B$2:$G$1058,4,FALSE)</f>
        <v>315.12599999999998</v>
      </c>
      <c r="G100" s="34">
        <f>VLOOKUP(B100,'Preus Unitaris'!$B$2:$G$1058,5,FALSE)</f>
        <v>59.87</v>
      </c>
      <c r="H100" s="34">
        <f>VLOOKUP(B100,'Preus Unitaris'!$B$2:$G$1058,6,FALSE)</f>
        <v>375</v>
      </c>
      <c r="I100" s="31">
        <f t="shared" si="4"/>
        <v>0</v>
      </c>
      <c r="J100" s="37"/>
      <c r="K100" s="4"/>
      <c r="L100" s="1"/>
      <c r="M100" s="1"/>
    </row>
    <row r="101" spans="1:13" ht="43.2" hidden="1" x14ac:dyDescent="0.3">
      <c r="A101" s="4"/>
      <c r="B101" s="33" t="str">
        <f>'Preus Unitaris'!B101</f>
        <v>F-013</v>
      </c>
      <c r="C101" s="33" t="str">
        <f>VLOOKUP(B101,'Preus Unitaris'!$B$2:$G$1058,2,FALSE)</f>
        <v>UT</v>
      </c>
      <c r="D101" s="34" t="str">
        <f>VLOOKUP(B101,'Preus Unitaris'!$B$2:$G$1058,3,FALSE)</f>
        <v>SUBMINISTRAMENT I INSTAL·LACIÓ DE TRANSCEPTOR SFP MONOMODE, CISCO GLC-LH-SMD, INCLOSA LLICÈNCIA, O 100% EQUIVALENT I COMPATIBLE AMB LA XARXA DE L'AJUNTAMENT</v>
      </c>
      <c r="E101" s="31">
        <f>'Amidaments Generals'!W98</f>
        <v>0</v>
      </c>
      <c r="F101" s="34">
        <f>VLOOKUP(B101,'Preus Unitaris'!$B$2:$G$1058,4,FALSE)</f>
        <v>273.10899999999998</v>
      </c>
      <c r="G101" s="34">
        <f>VLOOKUP(B101,'Preus Unitaris'!$B$2:$G$1058,5,FALSE)</f>
        <v>51.89</v>
      </c>
      <c r="H101" s="34">
        <f>VLOOKUP(B101,'Preus Unitaris'!$B$2:$G$1058,6,FALSE)</f>
        <v>325</v>
      </c>
      <c r="I101" s="31">
        <f t="shared" si="4"/>
        <v>0</v>
      </c>
      <c r="J101" s="4"/>
      <c r="K101" s="4"/>
    </row>
    <row r="102" spans="1:13" ht="57.6" x14ac:dyDescent="0.3">
      <c r="A102" s="4"/>
      <c r="B102" s="33" t="str">
        <f>'Preus Unitaris'!B102</f>
        <v>F-014</v>
      </c>
      <c r="C102" s="33" t="str">
        <f>VLOOKUP(B102,'Preus Unitaris'!$B$2:$G$1058,2,FALSE)</f>
        <v>UT</v>
      </c>
      <c r="D102" s="34" t="str">
        <f>VLOOKUP(B102,'Preus Unitaris'!$B$2:$G$1058,3,FALSE)</f>
        <v>SUBMINISTRAMENT I INSTAL·LACIÓ DE FIREWALL AMB FUNCIÓ DE ROUTER 4G, AMB IP PÚBLICA FIXA 4G, MODEL FORTIGATE FGR-60F-3G4G, INCLOSA LLICÈNCIA I GARANTIA, O 100% EQUIVALENT I TOTALMENT COMPATIBLE AMB LA XARXA DE L'AJUNTAMENT</v>
      </c>
      <c r="E102" s="31">
        <f>'Amidaments Generals'!W99</f>
        <v>1</v>
      </c>
      <c r="F102" s="34">
        <f>VLOOKUP(B102,'Preus Unitaris'!$B$2:$G$1058,4,FALSE)</f>
        <v>4369.7479999999996</v>
      </c>
      <c r="G102" s="34">
        <f>VLOOKUP(B102,'Preus Unitaris'!$B$2:$G$1058,5,FALSE)</f>
        <v>830.25</v>
      </c>
      <c r="H102" s="34">
        <f>VLOOKUP(B102,'Preus Unitaris'!$B$2:$G$1058,6,FALSE)</f>
        <v>5200</v>
      </c>
      <c r="I102" s="31">
        <f t="shared" ref="I102" si="5">ROUND(E102*H102,2)</f>
        <v>5200</v>
      </c>
      <c r="J102" s="4"/>
      <c r="K102" s="4"/>
    </row>
    <row r="103" spans="1:13" x14ac:dyDescent="0.3">
      <c r="A103" s="4"/>
      <c r="B103" s="87"/>
      <c r="C103" s="86"/>
      <c r="D103" s="85" t="s">
        <v>325</v>
      </c>
      <c r="E103" s="84"/>
      <c r="F103" s="84"/>
      <c r="G103" s="84"/>
      <c r="H103" s="84"/>
      <c r="I103" s="83">
        <f>SUM(I89:I102)</f>
        <v>5200</v>
      </c>
      <c r="J103" s="4"/>
      <c r="K103" s="4"/>
    </row>
    <row r="104" spans="1:13" x14ac:dyDescent="0.3">
      <c r="A104" s="4"/>
      <c r="B104" s="37"/>
      <c r="C104" s="92"/>
      <c r="D104" s="93"/>
      <c r="E104" s="37"/>
      <c r="F104" s="37"/>
      <c r="G104" s="37"/>
      <c r="H104" s="37"/>
      <c r="I104" s="94"/>
      <c r="J104" s="4"/>
      <c r="K104" s="37"/>
    </row>
    <row r="105" spans="1:13" s="35" customFormat="1" x14ac:dyDescent="0.3">
      <c r="A105" s="37"/>
      <c r="B105" s="23" t="s">
        <v>41</v>
      </c>
      <c r="C105" s="38"/>
      <c r="D105" s="39"/>
      <c r="E105" s="38"/>
      <c r="F105" s="38"/>
      <c r="G105" s="38"/>
      <c r="H105" s="38"/>
      <c r="I105" s="38"/>
      <c r="J105" s="37"/>
      <c r="K105" s="4"/>
      <c r="L105" s="1"/>
      <c r="M105" s="1"/>
    </row>
    <row r="106" spans="1:13" s="35" customFormat="1" ht="57.6" x14ac:dyDescent="0.3">
      <c r="A106" s="37"/>
      <c r="B106" s="33" t="str">
        <f>'Preus Unitaris'!B105</f>
        <v>S-001</v>
      </c>
      <c r="C106" s="33" t="str">
        <f>VLOOKUP(B106,'Preus Unitaris'!$B$2:$G$1058,2,FALSE)</f>
        <v>UT</v>
      </c>
      <c r="D106" s="34" t="str">
        <f>VLOOKUP(B106,'Preus Unitaris'!$B$2:$G$1058,3,FALSE)</f>
        <v>SUBMINISTRAMENT DE SENYAL DE "CONTROL FOTOGRÀFIC". SENYAL D´ACER GALVANITZAT REFLECTANT DE NIVELL 2 DE 1,8 MM DE GRUIX, DE DIÀMETRE 60 CM SEGONS NORMES. INCLÒS ELEMENTS DE SUSTENTACIÓ I FIXACIÓ.</v>
      </c>
      <c r="E106" s="31">
        <f>'Amidaments Generals'!W101</f>
        <v>2</v>
      </c>
      <c r="F106" s="34">
        <f>VLOOKUP(B106,'Preus Unitaris'!$B$2:$G$1058,4,FALSE)</f>
        <v>63.024999999999999</v>
      </c>
      <c r="G106" s="34">
        <f>VLOOKUP(B106,'Preus Unitaris'!$B$2:$G$1058,5,FALSE)</f>
        <v>11.97</v>
      </c>
      <c r="H106" s="34">
        <f>VLOOKUP(B106,'Preus Unitaris'!$B$2:$G$1058,6,FALSE)</f>
        <v>75</v>
      </c>
      <c r="I106" s="31">
        <f t="shared" ref="I106:I111" si="6">ROUND(E106*H106,2)</f>
        <v>150</v>
      </c>
      <c r="J106" s="37"/>
      <c r="K106" s="4"/>
      <c r="L106" s="1"/>
      <c r="M106" s="1"/>
    </row>
    <row r="107" spans="1:13" s="35" customFormat="1" ht="57.6" x14ac:dyDescent="0.3">
      <c r="A107" s="37"/>
      <c r="B107" s="33" t="str">
        <f>'Preus Unitaris'!B106</f>
        <v>S-002</v>
      </c>
      <c r="C107" s="33" t="str">
        <f>VLOOKUP(B107,'Preus Unitaris'!$B$2:$G$1058,2,FALSE)</f>
        <v>UT</v>
      </c>
      <c r="D107" s="34" t="str">
        <f>VLOOKUP(B107,'Preus Unitaris'!$B$2:$G$1058,3,FALSE)</f>
        <v>SUBMINISTRAMENT DE SENYAL INFORMATIU DE ZONA VIDEOVIGILADA. SENYAL D´ACER GALVANITZAT REFLECTANT DE NIVELL 2 DE 1,8 MM DE GRUIX, DE DIMENSIONS 90x60 CM SEGONS NORMES. INCLÒS ELEMENTS DE SUSTENTACIÓ I FIXACIÓ.</v>
      </c>
      <c r="E107" s="31">
        <f>'Amidaments Generals'!W102</f>
        <v>3</v>
      </c>
      <c r="F107" s="34">
        <f>VLOOKUP(B107,'Preus Unitaris'!$B$2:$G$1058,4,FALSE)</f>
        <v>100.84</v>
      </c>
      <c r="G107" s="34">
        <f>VLOOKUP(B107,'Preus Unitaris'!$B$2:$G$1058,5,FALSE)</f>
        <v>19.16</v>
      </c>
      <c r="H107" s="34">
        <f>VLOOKUP(B107,'Preus Unitaris'!$B$2:$G$1058,6,FALSE)</f>
        <v>120</v>
      </c>
      <c r="I107" s="31">
        <f t="shared" si="6"/>
        <v>360</v>
      </c>
      <c r="J107" s="37"/>
      <c r="K107" s="4"/>
      <c r="L107" s="1"/>
      <c r="M107" s="1"/>
    </row>
    <row r="108" spans="1:13" s="35" customFormat="1" ht="28.8" x14ac:dyDescent="0.3">
      <c r="A108" s="37"/>
      <c r="B108" s="33" t="str">
        <f>'Preus Unitaris'!B107</f>
        <v>S-003</v>
      </c>
      <c r="C108" s="33" t="str">
        <f>VLOOKUP(B108,'Preus Unitaris'!$B$2:$G$1058,2,FALSE)</f>
        <v>UT</v>
      </c>
      <c r="D108" s="34" t="str">
        <f>VLOOKUP(B108,'Preus Unitaris'!$B$2:$G$1058,3,FALSE)</f>
        <v>INSTAL·LACIÓ DE SENYAL VERTICAL. INCLÒS ELEMENTS DE SUSTENTACIÓ I FIXACIÓ.</v>
      </c>
      <c r="E108" s="31">
        <f>'Amidaments Generals'!W103</f>
        <v>5</v>
      </c>
      <c r="F108" s="34">
        <f>VLOOKUP(B108,'Preus Unitaris'!$B$2:$G$1058,4,FALSE)</f>
        <v>33.613</v>
      </c>
      <c r="G108" s="34">
        <f>VLOOKUP(B108,'Preus Unitaris'!$B$2:$G$1058,5,FALSE)</f>
        <v>6.39</v>
      </c>
      <c r="H108" s="34">
        <f>VLOOKUP(B108,'Preus Unitaris'!$B$2:$G$1058,6,FALSE)</f>
        <v>40</v>
      </c>
      <c r="I108" s="31">
        <f t="shared" si="6"/>
        <v>200</v>
      </c>
      <c r="J108" s="37"/>
      <c r="K108" s="4"/>
      <c r="L108" s="1"/>
      <c r="M108" s="1"/>
    </row>
    <row r="109" spans="1:13" s="35" customFormat="1" ht="28.8" hidden="1" x14ac:dyDescent="0.3">
      <c r="A109" s="37"/>
      <c r="B109" s="33" t="str">
        <f>'Preus Unitaris'!B108</f>
        <v>S-004</v>
      </c>
      <c r="C109" s="33" t="str">
        <f>VLOOKUP(B109,'Preus Unitaris'!$B$2:$G$1058,2,FALSE)</f>
        <v>UT</v>
      </c>
      <c r="D109" s="34" t="str">
        <f>VLOOKUP(B109,'Preus Unitaris'!$B$2:$G$1058,3,FALSE)</f>
        <v>SUBMINISTRAMENT DE PAL METÀL·LIC PER SUPORTACIÓ DE SENYALITZACIÓ VERTICAL, SEGONS NORMATIVA AJUNTAMENT.</v>
      </c>
      <c r="E109" s="31">
        <f>'Amidaments Generals'!W104</f>
        <v>0</v>
      </c>
      <c r="F109" s="34">
        <f>VLOOKUP(B109,'Preus Unitaris'!$B$2:$G$1058,4,FALSE)</f>
        <v>44.118000000000002</v>
      </c>
      <c r="G109" s="34">
        <f>VLOOKUP(B109,'Preus Unitaris'!$B$2:$G$1058,5,FALSE)</f>
        <v>8.3800000000000008</v>
      </c>
      <c r="H109" s="34">
        <f>VLOOKUP(B109,'Preus Unitaris'!$B$2:$G$1058,6,FALSE)</f>
        <v>52.5</v>
      </c>
      <c r="I109" s="31">
        <f t="shared" si="6"/>
        <v>0</v>
      </c>
      <c r="J109" s="37"/>
      <c r="K109" s="4"/>
      <c r="L109" s="1"/>
      <c r="M109" s="1"/>
    </row>
    <row r="110" spans="1:13" s="35" customFormat="1" ht="43.2" hidden="1" x14ac:dyDescent="0.3">
      <c r="A110" s="37"/>
      <c r="B110" s="33" t="str">
        <f>'Preus Unitaris'!B109</f>
        <v>S-005</v>
      </c>
      <c r="C110" s="33" t="str">
        <f>VLOOKUP(B110,'Preus Unitaris'!$B$2:$G$1058,2,FALSE)</f>
        <v>UT</v>
      </c>
      <c r="D110" s="34" t="str">
        <f>VLOOKUP(B110,'Preus Unitaris'!$B$2:$G$1058,3,FALSE)</f>
        <v>INSTAL·LACIÓ DE PAL METÀL·LIC PER SUPORTACIÓ DE SENYALITZACIÓ VERTICAL, SEGONS NORMATIVA AJUNTAMENT, INCLOSOS TREBALLS D'OBRA CIVIL NECESSARIS.</v>
      </c>
      <c r="E110" s="31">
        <f>'Amidaments Generals'!W105</f>
        <v>0</v>
      </c>
      <c r="F110" s="34">
        <f>VLOOKUP(B110,'Preus Unitaris'!$B$2:$G$1058,4,FALSE)</f>
        <v>39.130000000000003</v>
      </c>
      <c r="G110" s="34">
        <f>VLOOKUP(B110,'Preus Unitaris'!$B$2:$G$1058,5,FALSE)</f>
        <v>7.43</v>
      </c>
      <c r="H110" s="34">
        <f>VLOOKUP(B110,'Preus Unitaris'!$B$2:$G$1058,6,FALSE)</f>
        <v>46.564999999999998</v>
      </c>
      <c r="I110" s="31">
        <f t="shared" si="6"/>
        <v>0</v>
      </c>
      <c r="J110" s="37"/>
      <c r="K110" s="4"/>
      <c r="L110" s="1"/>
      <c r="M110" s="1"/>
    </row>
    <row r="111" spans="1:13" s="35" customFormat="1" ht="28.8" hidden="1" x14ac:dyDescent="0.3">
      <c r="A111" s="37"/>
      <c r="B111" s="33" t="str">
        <f>'Preus Unitaris'!B110</f>
        <v>S-006</v>
      </c>
      <c r="C111" s="33" t="str">
        <f>VLOOKUP(B111,'Preus Unitaris'!$B$2:$G$1058,2,FALSE)</f>
        <v>UT</v>
      </c>
      <c r="D111" s="34" t="str">
        <f>VLOOKUP(B111,'Preus Unitaris'!$B$2:$G$1058,3,FALSE)</f>
        <v>SUBMINISTRAMENT I INSTAL·LACIÓ DE FITÓ FLEXIBLE DE SENYALITZACIÓ.</v>
      </c>
      <c r="E111" s="31">
        <f>'Amidaments Generals'!W106</f>
        <v>0</v>
      </c>
      <c r="F111" s="34">
        <f>VLOOKUP(B111,'Preus Unitaris'!$B$2:$G$1058,4,FALSE)</f>
        <v>50.42</v>
      </c>
      <c r="G111" s="34">
        <f>VLOOKUP(B111,'Preus Unitaris'!$B$2:$G$1058,5,FALSE)</f>
        <v>9.58</v>
      </c>
      <c r="H111" s="34">
        <f>VLOOKUP(B111,'Preus Unitaris'!$B$2:$G$1058,6,FALSE)</f>
        <v>60</v>
      </c>
      <c r="I111" s="31">
        <f t="shared" si="6"/>
        <v>0</v>
      </c>
      <c r="J111" s="37"/>
      <c r="K111" s="4"/>
      <c r="L111" s="1"/>
      <c r="M111" s="1"/>
    </row>
    <row r="112" spans="1:13" x14ac:dyDescent="0.3">
      <c r="A112" s="4"/>
      <c r="B112" s="87"/>
      <c r="C112" s="86"/>
      <c r="D112" s="85" t="s">
        <v>160</v>
      </c>
      <c r="E112" s="84"/>
      <c r="F112" s="84"/>
      <c r="G112" s="84"/>
      <c r="H112" s="84"/>
      <c r="I112" s="83">
        <f>SUM(I106:I111)</f>
        <v>710</v>
      </c>
      <c r="J112" s="4"/>
      <c r="K112" s="4"/>
    </row>
    <row r="113" spans="1:11" x14ac:dyDescent="0.3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</row>
    <row r="114" spans="1:11" x14ac:dyDescent="0.3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</row>
    <row r="115" spans="1:11" ht="15.6" x14ac:dyDescent="0.3">
      <c r="A115" s="4"/>
      <c r="B115" s="15"/>
      <c r="C115" s="16"/>
      <c r="D115" s="82" t="str">
        <f>CONCATENATE("TOTAL PRESSUPOST EXECUCIÓ ",B2)</f>
        <v>TOTAL PRESSUPOST EXECUCIÓ PdC-20</v>
      </c>
      <c r="E115" s="81"/>
      <c r="F115" s="81"/>
      <c r="G115" s="81"/>
      <c r="H115" s="81"/>
      <c r="I115" s="80">
        <f>SUM(I6:I112)/2</f>
        <v>32743.5</v>
      </c>
      <c r="J115" s="4"/>
      <c r="K115" s="4"/>
    </row>
    <row r="116" spans="1:11" x14ac:dyDescent="0.3">
      <c r="A116" s="4"/>
      <c r="B116" s="15"/>
      <c r="C116" s="16"/>
      <c r="E116" s="14"/>
      <c r="F116" s="14"/>
      <c r="G116" s="14"/>
      <c r="H116" s="4"/>
      <c r="I116" s="14"/>
      <c r="J116" s="4"/>
      <c r="K116" s="4"/>
    </row>
    <row r="117" spans="1:11" ht="15" thickBot="1" x14ac:dyDescent="0.35">
      <c r="A117" s="4"/>
      <c r="B117" s="15"/>
      <c r="C117" s="16"/>
      <c r="D117" s="15"/>
      <c r="E117" s="14"/>
      <c r="F117" s="14"/>
      <c r="G117" s="14"/>
      <c r="H117" s="4"/>
      <c r="I117" s="14"/>
      <c r="J117" s="4"/>
      <c r="K117" s="4"/>
    </row>
    <row r="118" spans="1:11" ht="16.2" thickTop="1" x14ac:dyDescent="0.3">
      <c r="A118" s="4"/>
      <c r="B118" s="15"/>
      <c r="C118" s="16"/>
      <c r="D118" s="79" t="str">
        <f>CONCATENATE("RESUM PRESSUPOST ",B2)</f>
        <v>RESUM PRESSUPOST PdC-20</v>
      </c>
      <c r="E118" s="78"/>
      <c r="F118" s="78"/>
      <c r="G118" s="78"/>
      <c r="H118" s="78"/>
      <c r="I118" s="77"/>
      <c r="J118" s="4"/>
      <c r="K118" s="4"/>
    </row>
    <row r="119" spans="1:11" ht="15.6" x14ac:dyDescent="0.3">
      <c r="A119" s="4"/>
      <c r="B119" s="15"/>
      <c r="C119" s="16"/>
      <c r="D119" s="73" t="str">
        <f>B6</f>
        <v>EQUIPAMENT PUNT DE CONTROL</v>
      </c>
      <c r="E119" s="72"/>
      <c r="F119" s="72"/>
      <c r="G119" s="72"/>
      <c r="H119" s="72"/>
      <c r="I119" s="76">
        <f>I45</f>
        <v>22534</v>
      </c>
      <c r="J119" s="71"/>
      <c r="K119" s="4"/>
    </row>
    <row r="120" spans="1:11" ht="15.6" x14ac:dyDescent="0.3">
      <c r="A120" s="4"/>
      <c r="B120" s="15"/>
      <c r="C120" s="16"/>
      <c r="D120" s="75" t="str">
        <f>B47</f>
        <v xml:space="preserve">OBRA CIVIL </v>
      </c>
      <c r="E120" s="69"/>
      <c r="F120" s="69"/>
      <c r="G120" s="69"/>
      <c r="H120" s="69"/>
      <c r="I120" s="74">
        <f>I72</f>
        <v>2904</v>
      </c>
      <c r="J120" s="71"/>
      <c r="K120" s="4"/>
    </row>
    <row r="121" spans="1:11" ht="15.6" x14ac:dyDescent="0.3">
      <c r="A121" s="4"/>
      <c r="B121" s="15"/>
      <c r="C121" s="16"/>
      <c r="D121" s="73" t="s">
        <v>186</v>
      </c>
      <c r="E121" s="72"/>
      <c r="F121" s="72"/>
      <c r="G121" s="72"/>
      <c r="H121" s="72"/>
      <c r="I121" s="76">
        <f>I87</f>
        <v>1395.5</v>
      </c>
      <c r="J121" s="71"/>
      <c r="K121" s="4"/>
    </row>
    <row r="122" spans="1:11" ht="15.6" x14ac:dyDescent="0.3">
      <c r="A122" s="4"/>
      <c r="B122" s="15"/>
      <c r="C122" s="16"/>
      <c r="D122" s="75" t="s">
        <v>191</v>
      </c>
      <c r="E122" s="69"/>
      <c r="F122" s="69"/>
      <c r="G122" s="69"/>
      <c r="H122" s="69"/>
      <c r="I122" s="74">
        <f>I103</f>
        <v>5200</v>
      </c>
      <c r="J122" s="71"/>
      <c r="K122" s="4"/>
    </row>
    <row r="123" spans="1:11" ht="15.6" x14ac:dyDescent="0.3">
      <c r="A123" s="4"/>
      <c r="B123" s="15"/>
      <c r="C123" s="16"/>
      <c r="D123" s="73" t="str">
        <f>B105</f>
        <v>SENYALITZACIÓ</v>
      </c>
      <c r="E123" s="72"/>
      <c r="F123" s="72"/>
      <c r="G123" s="72"/>
      <c r="H123" s="72"/>
      <c r="I123" s="64">
        <f>I112</f>
        <v>710</v>
      </c>
      <c r="J123" s="71"/>
      <c r="K123" s="4"/>
    </row>
    <row r="124" spans="1:11" ht="15.6" x14ac:dyDescent="0.3">
      <c r="A124" s="4"/>
      <c r="B124" s="15"/>
      <c r="C124" s="16"/>
      <c r="D124" s="70" t="str">
        <f>D115</f>
        <v>TOTAL PRESSUPOST EXECUCIÓ PdC-20</v>
      </c>
      <c r="E124" s="69"/>
      <c r="F124" s="69"/>
      <c r="G124" s="69"/>
      <c r="H124" s="69"/>
      <c r="I124" s="68">
        <f>SUM(I119:I123)</f>
        <v>32743.5</v>
      </c>
      <c r="J124" s="67"/>
      <c r="K124" s="4"/>
    </row>
    <row r="125" spans="1:11" ht="15.6" x14ac:dyDescent="0.3">
      <c r="A125" s="4"/>
      <c r="B125" s="15"/>
      <c r="C125" s="16"/>
      <c r="D125" s="66" t="s">
        <v>159</v>
      </c>
      <c r="E125" s="65">
        <v>0.21</v>
      </c>
      <c r="F125" s="65"/>
      <c r="G125" s="65"/>
      <c r="H125" s="65"/>
      <c r="I125" s="64">
        <f>ROUND(I124*E125,2)</f>
        <v>6876.14</v>
      </c>
      <c r="J125" s="4"/>
      <c r="K125" s="4"/>
    </row>
    <row r="126" spans="1:11" ht="16.2" thickBot="1" x14ac:dyDescent="0.35">
      <c r="A126" s="4"/>
      <c r="B126" s="15"/>
      <c r="C126" s="16"/>
      <c r="D126" s="63" t="str">
        <f>CONCATENATE(D115, "  IVA inclòs")</f>
        <v>TOTAL PRESSUPOST EXECUCIÓ PdC-20  IVA inclòs</v>
      </c>
      <c r="E126" s="62"/>
      <c r="F126" s="62"/>
      <c r="G126" s="62"/>
      <c r="H126" s="62"/>
      <c r="I126" s="61">
        <f>SUM(I124:I125)</f>
        <v>39619.64</v>
      </c>
      <c r="J126" s="4"/>
    </row>
    <row r="127" spans="1:11" ht="15" thickTop="1" x14ac:dyDescent="0.3">
      <c r="A127" s="4"/>
      <c r="B127" s="15"/>
      <c r="C127" s="16"/>
      <c r="D127" s="15"/>
      <c r="E127" s="14"/>
      <c r="F127" s="14"/>
      <c r="G127" s="14"/>
      <c r="H127" s="4"/>
      <c r="I127" s="4"/>
      <c r="J127" s="4"/>
    </row>
    <row r="128" spans="1:11" ht="15" thickBot="1" x14ac:dyDescent="0.35">
      <c r="A128" s="4"/>
      <c r="B128" s="15"/>
      <c r="C128" s="16"/>
      <c r="D128" s="15"/>
      <c r="E128" s="14"/>
      <c r="F128" s="14"/>
      <c r="G128" s="14"/>
      <c r="H128" s="4"/>
      <c r="I128" s="4"/>
      <c r="J128" s="4"/>
    </row>
    <row r="129" spans="1:11" x14ac:dyDescent="0.3">
      <c r="A129" s="60" t="s">
        <v>1</v>
      </c>
      <c r="B129" s="59" t="s">
        <v>158</v>
      </c>
      <c r="C129" s="58"/>
      <c r="D129" s="57"/>
      <c r="E129" s="4"/>
      <c r="F129" s="4"/>
      <c r="G129" s="4"/>
      <c r="H129" s="4"/>
      <c r="I129" s="4"/>
      <c r="J129" s="4"/>
      <c r="K129" s="4"/>
    </row>
    <row r="130" spans="1:11" ht="15" thickBot="1" x14ac:dyDescent="0.35">
      <c r="A130" s="56"/>
      <c r="B130" s="55" t="s">
        <v>0</v>
      </c>
      <c r="C130" s="54"/>
      <c r="D130" s="53"/>
      <c r="E130" s="4"/>
      <c r="F130" s="4"/>
      <c r="G130" s="4"/>
      <c r="H130" s="4"/>
      <c r="I130" s="4"/>
      <c r="J130" s="4"/>
    </row>
    <row r="131" spans="1:11" x14ac:dyDescent="0.3">
      <c r="A131" s="4"/>
      <c r="B131" s="4"/>
      <c r="C131" s="5"/>
      <c r="D131" s="4"/>
      <c r="E131" s="4"/>
      <c r="F131" s="4"/>
      <c r="G131" s="4"/>
      <c r="H131" s="4"/>
      <c r="I131" s="4"/>
      <c r="J131" s="4"/>
    </row>
  </sheetData>
  <autoFilter ref="A1:I126" xr:uid="{DED11570-28B6-44E6-B8DC-09B98000EB2F}">
    <filterColumn colId="4">
      <filters blank="1">
        <filter val="1,00"/>
        <filter val="10,00"/>
        <filter val="15,00"/>
        <filter val="2,00"/>
        <filter val="21,00%"/>
        <filter val="3,00"/>
        <filter val="30,00"/>
        <filter val="5,00"/>
        <filter val="50,00"/>
        <filter val="AMIDAMENT"/>
      </filters>
    </filterColumn>
  </autoFilter>
  <pageMargins left="0.70866141732283472" right="0.70866141732283472" top="0.39370078740157483" bottom="0.35433070866141736" header="0.31496062992125984" footer="0.31496062992125984"/>
  <pageSetup paperSize="9" scale="70" fitToHeight="10" orientation="portrait" horizontalDpi="1200" verticalDpi="1200" r:id="rId1"/>
  <rowBreaks count="2" manualBreakCount="2">
    <brk id="24" max="8" man="1"/>
    <brk id="4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27</vt:i4>
      </vt:variant>
      <vt:variant>
        <vt:lpstr>Intervals amb nom</vt:lpstr>
      </vt:variant>
      <vt:variant>
        <vt:i4>48</vt:i4>
      </vt:variant>
    </vt:vector>
  </HeadingPairs>
  <TitlesOfParts>
    <vt:vector size="75" baseType="lpstr">
      <vt:lpstr>Resum Amidaments</vt:lpstr>
      <vt:lpstr>Amidaments Generals</vt:lpstr>
      <vt:lpstr>Comprobación</vt:lpstr>
      <vt:lpstr>Preus Unitaris</vt:lpstr>
      <vt:lpstr>RESUM PPOST GRAL</vt:lpstr>
      <vt:lpstr>Ppost C_Control</vt:lpstr>
      <vt:lpstr>Ppost Altres i Varis GRAL</vt:lpstr>
      <vt:lpstr>ZBE-01</vt:lpstr>
      <vt:lpstr>ZBE-02</vt:lpstr>
      <vt:lpstr>ZBE-03</vt:lpstr>
      <vt:lpstr>ZBE-04</vt:lpstr>
      <vt:lpstr>ZBE-05</vt:lpstr>
      <vt:lpstr>ZBE-06</vt:lpstr>
      <vt:lpstr>ZBE-07</vt:lpstr>
      <vt:lpstr>ZBE-08</vt:lpstr>
      <vt:lpstr>ZBE-09</vt:lpstr>
      <vt:lpstr>ZBE-10</vt:lpstr>
      <vt:lpstr>ZBE-11</vt:lpstr>
      <vt:lpstr>ZBE-12</vt:lpstr>
      <vt:lpstr>ZBE-13</vt:lpstr>
      <vt:lpstr>ZBE-14</vt:lpstr>
      <vt:lpstr>ZBE-15</vt:lpstr>
      <vt:lpstr>ZBE-16</vt:lpstr>
      <vt:lpstr>ZBE-17</vt:lpstr>
      <vt:lpstr>ZBE-18</vt:lpstr>
      <vt:lpstr>ZBE-19</vt:lpstr>
      <vt:lpstr>ZBE-20</vt:lpstr>
      <vt:lpstr>'Amidaments Generals'!Àrea_d'impressió</vt:lpstr>
      <vt:lpstr>'Ppost Altres i Varis GRAL'!Àrea_d'impressió</vt:lpstr>
      <vt:lpstr>'Ppost C_Control'!Àrea_d'impressió</vt:lpstr>
      <vt:lpstr>'Preus Unitaris'!Àrea_d'impressió</vt:lpstr>
      <vt:lpstr>'Resum Amidaments'!Àrea_d'impressió</vt:lpstr>
      <vt:lpstr>'RESUM PPOST GRAL'!Àrea_d'impressió</vt:lpstr>
      <vt:lpstr>'ZBE-01'!Àrea_d'impressió</vt:lpstr>
      <vt:lpstr>'ZBE-02'!Àrea_d'impressió</vt:lpstr>
      <vt:lpstr>'ZBE-03'!Àrea_d'impressió</vt:lpstr>
      <vt:lpstr>'ZBE-04'!Àrea_d'impressió</vt:lpstr>
      <vt:lpstr>'ZBE-05'!Àrea_d'impressió</vt:lpstr>
      <vt:lpstr>'ZBE-06'!Àrea_d'impressió</vt:lpstr>
      <vt:lpstr>'ZBE-07'!Àrea_d'impressió</vt:lpstr>
      <vt:lpstr>'ZBE-08'!Àrea_d'impressió</vt:lpstr>
      <vt:lpstr>'ZBE-09'!Àrea_d'impressió</vt:lpstr>
      <vt:lpstr>'ZBE-10'!Àrea_d'impressió</vt:lpstr>
      <vt:lpstr>'ZBE-11'!Àrea_d'impressió</vt:lpstr>
      <vt:lpstr>'ZBE-12'!Àrea_d'impressió</vt:lpstr>
      <vt:lpstr>'ZBE-13'!Àrea_d'impressió</vt:lpstr>
      <vt:lpstr>'ZBE-14'!Àrea_d'impressió</vt:lpstr>
      <vt:lpstr>'ZBE-15'!Àrea_d'impressió</vt:lpstr>
      <vt:lpstr>'ZBE-16'!Àrea_d'impressió</vt:lpstr>
      <vt:lpstr>'ZBE-17'!Àrea_d'impressió</vt:lpstr>
      <vt:lpstr>'ZBE-18'!Àrea_d'impressió</vt:lpstr>
      <vt:lpstr>'ZBE-19'!Àrea_d'impressió</vt:lpstr>
      <vt:lpstr>'ZBE-20'!Àrea_d'impressió</vt:lpstr>
      <vt:lpstr>'Amidaments Generals'!Títols_per_imprimir</vt:lpstr>
      <vt:lpstr>'Preus Unitaris'!Títols_per_imprimir</vt:lpstr>
      <vt:lpstr>'ZBE-01'!Títols_per_imprimir</vt:lpstr>
      <vt:lpstr>'ZBE-02'!Títols_per_imprimir</vt:lpstr>
      <vt:lpstr>'ZBE-03'!Títols_per_imprimir</vt:lpstr>
      <vt:lpstr>'ZBE-04'!Títols_per_imprimir</vt:lpstr>
      <vt:lpstr>'ZBE-05'!Títols_per_imprimir</vt:lpstr>
      <vt:lpstr>'ZBE-06'!Títols_per_imprimir</vt:lpstr>
      <vt:lpstr>'ZBE-07'!Títols_per_imprimir</vt:lpstr>
      <vt:lpstr>'ZBE-08'!Títols_per_imprimir</vt:lpstr>
      <vt:lpstr>'ZBE-09'!Títols_per_imprimir</vt:lpstr>
      <vt:lpstr>'ZBE-10'!Títols_per_imprimir</vt:lpstr>
      <vt:lpstr>'ZBE-11'!Títols_per_imprimir</vt:lpstr>
      <vt:lpstr>'ZBE-12'!Títols_per_imprimir</vt:lpstr>
      <vt:lpstr>'ZBE-13'!Títols_per_imprimir</vt:lpstr>
      <vt:lpstr>'ZBE-14'!Títols_per_imprimir</vt:lpstr>
      <vt:lpstr>'ZBE-15'!Títols_per_imprimir</vt:lpstr>
      <vt:lpstr>'ZBE-16'!Títols_per_imprimir</vt:lpstr>
      <vt:lpstr>'ZBE-17'!Títols_per_imprimir</vt:lpstr>
      <vt:lpstr>'ZBE-18'!Títols_per_imprimir</vt:lpstr>
      <vt:lpstr>'ZBE-19'!Títols_per_imprimir</vt:lpstr>
      <vt:lpstr>'ZBE-20'!Títols_per_imprimir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Adrià Muñoz</dc:creator>
  <cp:lastModifiedBy>Joaquim Guitart</cp:lastModifiedBy>
  <cp:lastPrinted>2022-03-28T10:04:54Z</cp:lastPrinted>
  <dcterms:created xsi:type="dcterms:W3CDTF">2020-10-23T06:57:51Z</dcterms:created>
  <dcterms:modified xsi:type="dcterms:W3CDTF">2022-06-22T11:06:09Z</dcterms:modified>
</cp:coreProperties>
</file>